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100" activeTab="0"/>
  </bookViews>
  <sheets>
    <sheet name="Rekapitulácia" sheetId="1" r:id="rId1"/>
    <sheet name="Krycí list stavby" sheetId="2" r:id="rId2"/>
    <sheet name="Kryci_list 18799" sheetId="3" r:id="rId3"/>
    <sheet name="Rekap 18799" sheetId="4" r:id="rId4"/>
    <sheet name="SO 18799" sheetId="5" r:id="rId5"/>
    <sheet name="Kryci_list 18800" sheetId="6" r:id="rId6"/>
    <sheet name="Rekap 18800" sheetId="7" r:id="rId7"/>
    <sheet name="SO 18800" sheetId="8" r:id="rId8"/>
    <sheet name="Kryci_list 18801" sheetId="9" r:id="rId9"/>
    <sheet name="Rekap 18801" sheetId="10" r:id="rId10"/>
    <sheet name="SO 18801" sheetId="11" r:id="rId11"/>
  </sheets>
  <definedNames>
    <definedName name="_xlnm.Print_Titles" localSheetId="3">'Rekap 18799'!$9:$9</definedName>
    <definedName name="_xlnm.Print_Titles" localSheetId="6">'Rekap 18800'!$9:$9</definedName>
    <definedName name="_xlnm.Print_Titles" localSheetId="9">'Rekap 18801'!$9:$9</definedName>
    <definedName name="_xlnm.Print_Titles" localSheetId="4">'SO 18799'!$8:$8</definedName>
    <definedName name="_xlnm.Print_Titles" localSheetId="7">'SO 18800'!$8:$8</definedName>
    <definedName name="_xlnm.Print_Titles" localSheetId="10">'SO 18801'!$8:$8</definedName>
  </definedNames>
  <calcPr fullCalcOnLoad="1"/>
</workbook>
</file>

<file path=xl/sharedStrings.xml><?xml version="1.0" encoding="utf-8"?>
<sst xmlns="http://schemas.openxmlformats.org/spreadsheetml/2006/main" count="891" uniqueCount="301">
  <si>
    <t>Rekapitulácia rozpočtu</t>
  </si>
  <si>
    <t>Stavba Radatice - Rekonštrukcia a návrh spevnených plôch zelene, det. ihriska a prvkov drobnej architektúry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</si>
  <si>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</si>
  <si>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</si>
  <si>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</si>
  <si>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</si>
  <si>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</si>
  <si>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</si>
  <si>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</si>
  <si>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</si>
  <si>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</si>
  <si>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</si>
  <si>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01.01 - Parkovisko</t>
  </si>
  <si>
    <t>SO 01.02 - Spevnené plochy rekonštruované</t>
  </si>
  <si>
    <t>SO 01.04 - Prístrešok pre kontajnery</t>
  </si>
  <si>
    <t>Krycí list rozpočtu</t>
  </si>
  <si>
    <t xml:space="preserve">Stavba Radatice - Rekonštrukcia a návrh spevnených plôch zelene, det. ihriska a prvkov drobnej architektúry </t>
  </si>
  <si>
    <t xml:space="preserve">Miesto:  </t>
  </si>
  <si>
    <t>Objekt SO 01.01 - Parkovisko</t>
  </si>
  <si>
    <t xml:space="preserve">Ks: </t>
  </si>
  <si>
    <t xml:space="preserve">Zákazka: </t>
  </si>
  <si>
    <t>Spracoval: Gabriela Gmitrová G&amp;G Cen</t>
  </si>
  <si>
    <t xml:space="preserve">Dňa </t>
  </si>
  <si>
    <t>Odberateľ: Obecný úrad Radatice., Radatice 105</t>
  </si>
  <si>
    <t>Projektant: mArchus, s.r.o., Prešov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</si>
  <si>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</si>
  <si>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</si>
  <si>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</si>
  <si>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</si>
  <si>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</si>
  <si>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</si>
  <si>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</si>
  <si>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</si>
  <si>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</si>
  <si>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</si>
  <si>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</si>
  <si>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</si>
  <si>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</si>
  <si>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</si>
  <si>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</si>
  <si>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</si>
  <si>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</si>
  <si>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</si>
  <si>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</si>
  <si>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</si>
  <si>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</si>
  <si>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</si>
  <si>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</si>
  <si>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</si>
  <si>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</si>
  <si>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</si>
  <si>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</si>
  <si>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</si>
  <si>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</si>
  <si>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</si>
  <si>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</si>
  <si>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</si>
  <si>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</si>
  <si>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</si>
  <si>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</si>
  <si>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</si>
  <si>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</si>
  <si>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</si>
  <si>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</si>
  <si>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</si>
  <si>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</si>
  <si>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</si>
  <si>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</si>
  <si>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ZÁKLADY</t>
  </si>
  <si>
    <t>SPEVNENÉ PLOCHY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</si>
  <si>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</si>
  <si>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</si>
  <si>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</si>
  <si>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</si>
  <si>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</si>
  <si>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</si>
  <si>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</si>
  <si>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</si>
  <si>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</si>
  <si>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</si>
  <si>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</si>
  <si>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</si>
  <si>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</si>
  <si>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Spracoval: </t>
  </si>
  <si>
    <t>Gabriela Gmitrová G&amp;G Cen</t>
  </si>
  <si>
    <t xml:space="preserve">Dátum: </t>
  </si>
  <si>
    <t xml:space="preserve">Zákazka Radatice - Rekonštrukcia a návrh spevnených plôch zelene, det. ihriska a prvkov drobnej architektúry </t>
  </si>
  <si>
    <t xml:space="preserve">  1/A 1</t>
  </si>
  <si>
    <t xml:space="preserve"> 122201102</t>
  </si>
  <si>
    <t>Odkopávka a prekopávka nezapažená v hornine 3,nad 100 do 1000 m3</t>
  </si>
  <si>
    <t>M3</t>
  </si>
  <si>
    <t xml:space="preserve"> 122201109</t>
  </si>
  <si>
    <t>Príplatok k cenám za lepivosť horniny</t>
  </si>
  <si>
    <t xml:space="preserve"> 162701105</t>
  </si>
  <si>
    <t>Vodorovné premiestnenie výkopku tr.1-4 do 10000 m</t>
  </si>
  <si>
    <t>m3</t>
  </si>
  <si>
    <t xml:space="preserve"> 162701109</t>
  </si>
  <si>
    <t>Príplatok za každých ďalších 1000 m horniny 1-4 po spevnenej ceste</t>
  </si>
  <si>
    <t xml:space="preserve"> 167101102</t>
  </si>
  <si>
    <t>Nakladanie neuľahnutého výkopku z hornín tr.1-4 nad 100 do 1000 m3</t>
  </si>
  <si>
    <t xml:space="preserve"> 171201202</t>
  </si>
  <si>
    <t>Uloženie sypaniny na skládky nad 100 do 1000 m3</t>
  </si>
  <si>
    <t>R/RE</t>
  </si>
  <si>
    <t xml:space="preserve"> 171201209</t>
  </si>
  <si>
    <t>Poplatok za uloženie sypaniny na skládky</t>
  </si>
  <si>
    <t xml:space="preserve"> 181101102</t>
  </si>
  <si>
    <t>Úprava pláne v zárezoch v hornine 1-4 so zhutnením</t>
  </si>
  <si>
    <t>m2</t>
  </si>
  <si>
    <t xml:space="preserve"> 215901101</t>
  </si>
  <si>
    <t>Zhutnenie podložia z rastlej horniny 1 až 4 pod násypy, z hor. súdržných do 92 % PS a nesúdržných</t>
  </si>
  <si>
    <t>M2</t>
  </si>
  <si>
    <t>221/A 1</t>
  </si>
  <si>
    <t xml:space="preserve"> 564201111</t>
  </si>
  <si>
    <t>Podklad alebo podsyp zo štrkopiesku s rozprestretím, vlhčením a zhutnením po zhutnení hr.40 mm</t>
  </si>
  <si>
    <t xml:space="preserve"> 564231111</t>
  </si>
  <si>
    <t>Podklad alebo podsyp zo štrkopiesku s rozprestretím, vlhčením a zhutnením po zhutnení hr.100 mm</t>
  </si>
  <si>
    <t xml:space="preserve"> 564731111</t>
  </si>
  <si>
    <t>Podklad alebo kryt z kameniva hrubého drveného veľ. 8-16 mm s rozprestretím a zhutn.hr.100 mm</t>
  </si>
  <si>
    <t xml:space="preserve"> 564762111</t>
  </si>
  <si>
    <t>Podklad alebo kryt z kameniva hrubého drveného veľ. 16-32mm(vibr.štrk) po zhut.hr. 200 mm</t>
  </si>
  <si>
    <t xml:space="preserve"> 599432111</t>
  </si>
  <si>
    <t>Vyplnenie škár dlažby z lomového kameňa kamenivom ťaženým</t>
  </si>
  <si>
    <t xml:space="preserve"> 596911112</t>
  </si>
  <si>
    <t>Kladenie zámkovej dlažby pre peších nad 20 m2</t>
  </si>
  <si>
    <t>P/PE</t>
  </si>
  <si>
    <t xml:space="preserve"> 5922913700</t>
  </si>
  <si>
    <t>Zamkova dlažba  oker hrúbky   6 cm</t>
  </si>
  <si>
    <t xml:space="preserve"> 918101111</t>
  </si>
  <si>
    <t>Lôžko pod obrub., krajníky alebo obruby z dlažob. kociek z betónu prostého tr. C 10/12,5</t>
  </si>
  <si>
    <t xml:space="preserve"> 998223011</t>
  </si>
  <si>
    <t>Presun hmôt pre pozemné komunikácie s krytom dláždeným (822 2.3, 822 5.3) akejkoľvek dĺžky objektu</t>
  </si>
  <si>
    <t>T</t>
  </si>
  <si>
    <t xml:space="preserve"> 998223094</t>
  </si>
  <si>
    <t>Príplatok k cene za zväčšený presun nad vymedzenú najväčšiu dopravnú vzdialenosť do 5000 m</t>
  </si>
  <si>
    <t xml:space="preserve"> 998223095</t>
  </si>
  <si>
    <t>Príplatok za každých ďalších 5000 m nad 5000 m</t>
  </si>
  <si>
    <t>Objekt SO 01.02 - Spevnené plochy rekonštruované</t>
  </si>
  <si>
    <t>221/B 1</t>
  </si>
  <si>
    <t xml:space="preserve"> 113106612</t>
  </si>
  <si>
    <t>Rozoberanie zámkovej dlažby všetkých druhov okrem DEKA nad 20 m2 0,154 t</t>
  </si>
  <si>
    <t xml:space="preserve"> 113107112</t>
  </si>
  <si>
    <t>Odstránenie podkladu alebo krytu v ploche do 200m2 z kameniva ťaženého,hr.100-200mm, 0,240t</t>
  </si>
  <si>
    <t xml:space="preserve"> 113202111</t>
  </si>
  <si>
    <t>Vytrhanie obrúb, s vybúraním lôžka, z krajníkov alebo obrubníkov stojatých 0,145 t</t>
  </si>
  <si>
    <t>M</t>
  </si>
  <si>
    <t xml:space="preserve">  2/A 1</t>
  </si>
  <si>
    <t xml:space="preserve"> 289971211</t>
  </si>
  <si>
    <t>Zhotovenie vrstvy z geotextílie na upravenom povrchu v sklone do 1 : 5 , šírky od 0 do 3 m</t>
  </si>
  <si>
    <t>S/S90</t>
  </si>
  <si>
    <t xml:space="preserve"> 6936651000</t>
  </si>
  <si>
    <t xml:space="preserve"> 564211111</t>
  </si>
  <si>
    <t>Podklad alebo podsyp zo štrkopiesku s rozprestretím, vlhčením a zhutnením po zhutnení hr.50 mm</t>
  </si>
  <si>
    <t xml:space="preserve"> 564211111_1</t>
  </si>
  <si>
    <t>Mlatovy chodnikí hr.50 mm</t>
  </si>
  <si>
    <t xml:space="preserve"> 564751111</t>
  </si>
  <si>
    <t>Podklad alebo kryt z kameniva hrubého drveného veľ. 16-32 mm s rozprestretím a zhutn.hr.150 mm</t>
  </si>
  <si>
    <t xml:space="preserve"> 596911193</t>
  </si>
  <si>
    <t>Príplatok za kladenie maloformátovej bet. dlažby  do kruhu do 20 m2</t>
  </si>
  <si>
    <t>S/S60</t>
  </si>
  <si>
    <t xml:space="preserve"> 5833710100</t>
  </si>
  <si>
    <t>Štrkopiesok riečny piesok</t>
  </si>
  <si>
    <t xml:space="preserve"> 916261111</t>
  </si>
  <si>
    <t>Osadenie cestnej obruby z drobných kociek s bočnou oporou z bet. tr. C 12/15 do lôžka z betónu</t>
  </si>
  <si>
    <t xml:space="preserve"> 979084216</t>
  </si>
  <si>
    <t>Vodorovná doprava vybúraných hmôt po suchu bez naloženia, ale so zložením na vzdialenosť do 5 km</t>
  </si>
  <si>
    <t>t</t>
  </si>
  <si>
    <t xml:space="preserve"> 979084219</t>
  </si>
  <si>
    <t>Príplatok k cene za každých ďalších aj začatých 5 km nad 5 km</t>
  </si>
  <si>
    <t xml:space="preserve"> 979087213</t>
  </si>
  <si>
    <t>Nakladanie na dopravné prostriedky pre vodorovnú dopravu vybúraných hmôt</t>
  </si>
  <si>
    <t xml:space="preserve"> 13/B 1</t>
  </si>
  <si>
    <t xml:space="preserve"> 979089012</t>
  </si>
  <si>
    <t>Poplatok za skladovanie - betón, tehly, dlaždice (17 01 ), ostatné</t>
  </si>
  <si>
    <t>Objekt SO 01.04 - Prístrešok pre kontajnery</t>
  </si>
  <si>
    <t>Práce PSV</t>
  </si>
  <si>
    <t>POVLAKOVÉ KRYTINY</t>
  </si>
  <si>
    <t>KONŠTRUKCIE TESÁRSKE</t>
  </si>
  <si>
    <t>KONŠTRUKCIE KLAMPIARSKE</t>
  </si>
  <si>
    <t>KONŠTRUKCIE STOLÁRSKE</t>
  </si>
  <si>
    <t>KOVOVÉ DOPLNKOVÉ KONŠTRUKCIE</t>
  </si>
  <si>
    <t>NÁTERY</t>
  </si>
  <si>
    <t xml:space="preserve"> 122201101</t>
  </si>
  <si>
    <t>Odkopávka a prekopávka nezapažená v hornine 3,do 100 m3</t>
  </si>
  <si>
    <t xml:space="preserve"> 131201101</t>
  </si>
  <si>
    <t>Výkop nezapaženej jamy v hornine 3,do 100 m3</t>
  </si>
  <si>
    <t xml:space="preserve"> 133201109</t>
  </si>
  <si>
    <t xml:space="preserve"> 162201101</t>
  </si>
  <si>
    <t>Vodorovné premiestnenie výkopku z horniny 1-4 do 20m</t>
  </si>
  <si>
    <t xml:space="preserve"> 167101101</t>
  </si>
  <si>
    <t>Nakladanie neuľahnutého výkopku z hornín tr.1-4 do 100 m3</t>
  </si>
  <si>
    <t xml:space="preserve"> 171201101</t>
  </si>
  <si>
    <t>Uloženie sypaniny do násypov s rozprestretím sypaniny vo vrstvách a s hrubým urovnaním nezhutnených</t>
  </si>
  <si>
    <t xml:space="preserve"> 113106611</t>
  </si>
  <si>
    <t>Rozoberanie zámkovej dlažby všetkých druhov okrem DEKA do 20 m2 0,154 t</t>
  </si>
  <si>
    <t xml:space="preserve"> 113107111</t>
  </si>
  <si>
    <t>Odstránenie podkladu alebo krytu v ploche do 200m2 z kameniva ťaženého, hr. do 100 mm, 0,160 t</t>
  </si>
  <si>
    <t xml:space="preserve"> 271571111</t>
  </si>
  <si>
    <t>Vankúše zhutnené pod základy zo štrkopiesku</t>
  </si>
  <si>
    <t xml:space="preserve"> 11/A 1</t>
  </si>
  <si>
    <t xml:space="preserve"> 275351217</t>
  </si>
  <si>
    <t>Debnenie základových  pätiek, zhotovenie-tradičné</t>
  </si>
  <si>
    <t xml:space="preserve"> 275351218</t>
  </si>
  <si>
    <t>Debnenie základových pätiek, odstránenie-tradičné</t>
  </si>
  <si>
    <t xml:space="preserve"> 275313521</t>
  </si>
  <si>
    <t>Betón základových  pätiek,  prostý tr.C 12/15</t>
  </si>
  <si>
    <t xml:space="preserve"> 5922913800</t>
  </si>
  <si>
    <t>Zamková dlažba  oker  hrúbky   6 cm</t>
  </si>
  <si>
    <t xml:space="preserve"> 564861111</t>
  </si>
  <si>
    <t>Podklad zo štrkodrviny s rozprestrením a zhutnením,hr.po zhutnení 200 mm</t>
  </si>
  <si>
    <t xml:space="preserve"> 596911111</t>
  </si>
  <si>
    <t>Kladenie zámkovej dlažby pre peších do 20 m2</t>
  </si>
  <si>
    <t xml:space="preserve"> 961043111</t>
  </si>
  <si>
    <t>Búranie základov z betónu prostého alebo preloženého kameňom -2,200 t</t>
  </si>
  <si>
    <t xml:space="preserve"> 962032314</t>
  </si>
  <si>
    <t>Búranie pilierov tehlových na akúkoľvek maltu  -1,800 t</t>
  </si>
  <si>
    <t xml:space="preserve"> 962032231</t>
  </si>
  <si>
    <t>Búranie muriva nadzákladového z tehál pálených, vápenopieskových,cementových na maltu -1,905 t</t>
  </si>
  <si>
    <t xml:space="preserve"> 998011001</t>
  </si>
  <si>
    <t>Presun hmôt pre budovy JKSO 801,803,812,zvislá konštr.z tehál,tvárnic,z kovu výšky do 6 m</t>
  </si>
  <si>
    <t>711/A 2</t>
  </si>
  <si>
    <t xml:space="preserve"> 712371801</t>
  </si>
  <si>
    <t>Zhotov. povlak. krytiny striech plochých a šikmých do 30° termoplastmi fóliou PVC položenou voľne</t>
  </si>
  <si>
    <t xml:space="preserve"> 712391175</t>
  </si>
  <si>
    <t>Zhot. povlak. krytiny striech ploch. a šik. do 30° ostatné z ochran. textílie pripev. kotv. pásikmi</t>
  </si>
  <si>
    <t xml:space="preserve"> 712391171</t>
  </si>
  <si>
    <t>Zhotov. povlak. krytiny striech plochých a šikmýchdo 30° ostatné z ochrannej textílie podklad.vrstvy</t>
  </si>
  <si>
    <t>S/S20</t>
  </si>
  <si>
    <t xml:space="preserve"> 2833000100</t>
  </si>
  <si>
    <t>PVC fólia fólia 2,0 mm šedá</t>
  </si>
  <si>
    <t xml:space="preserve"> 6936651400</t>
  </si>
  <si>
    <t xml:space="preserve"> 998712201</t>
  </si>
  <si>
    <t>Presun hmôt pre izoláciu povlakovej krytiny v objektoch výšky do 6 m</t>
  </si>
  <si>
    <t xml:space="preserve"> %</t>
  </si>
  <si>
    <t>762/A 1</t>
  </si>
  <si>
    <t xml:space="preserve"> 762081060</t>
  </si>
  <si>
    <t>Zvláštne výkony hoblovania reziva na stavenisku, viacstranné</t>
  </si>
  <si>
    <t xml:space="preserve"> 762083120</t>
  </si>
  <si>
    <t>Zvláštne výkony profilovania zhlavia trámov do 160 cm2</t>
  </si>
  <si>
    <t>KS</t>
  </si>
  <si>
    <t xml:space="preserve"> 762313112</t>
  </si>
  <si>
    <t>Montáž oceľových spojovacích prostriedkov - svorníkov, skrutiek dĺžky nad 150 do 300 mm</t>
  </si>
  <si>
    <t xml:space="preserve"> 762332110</t>
  </si>
  <si>
    <t>Montáž viazaných konštrukcií krovov striech z reziva priemernej plochy do 120 cm2</t>
  </si>
  <si>
    <t xml:space="preserve"> 762795000</t>
  </si>
  <si>
    <t>Spojovacie a ochranné prostriedky  klince, svorky, fixačné dosky,impregnácia</t>
  </si>
  <si>
    <t xml:space="preserve"> 762810026</t>
  </si>
  <si>
    <t>Záklop stropov z dosiek OSB skrutkovaných na trámy na pero a drážku hr. dosky 22 mm</t>
  </si>
  <si>
    <t xml:space="preserve"> 998762202</t>
  </si>
  <si>
    <t>Presun hmôt pre konštrukcie tesárske v objektoch výšky do 12 m</t>
  </si>
  <si>
    <t>762/B 1</t>
  </si>
  <si>
    <t xml:space="preserve"> 762331811</t>
  </si>
  <si>
    <t>Demontáž viazaných konštrukcií krovov so sklonom  do 60 st. prierez. plochy do 120 cm2   0.008t</t>
  </si>
  <si>
    <t xml:space="preserve"> 762331812</t>
  </si>
  <si>
    <t>Demontáž viazaných konštrukcií krovov so sklonom  do 60 st.  prierez. plochy 120 - 224 cm2   0.014t</t>
  </si>
  <si>
    <t xml:space="preserve"> 762342811</t>
  </si>
  <si>
    <t>Demontáž latovania striech so sklonom do 60 st. pri osovej vzdialenosti lát do 0,22 m    0.007t</t>
  </si>
  <si>
    <t>S/S80</t>
  </si>
  <si>
    <t xml:space="preserve"> 6051530000</t>
  </si>
  <si>
    <t>Hranol smrekový 2 100x120,140          a</t>
  </si>
  <si>
    <t>764/A 4</t>
  </si>
  <si>
    <t xml:space="preserve"> 764491420</t>
  </si>
  <si>
    <t>Ostatné strešné prvky z plechu Ti-Zn, záveterná lišta rš. 330 mm okap</t>
  </si>
  <si>
    <t xml:space="preserve"> 764491430</t>
  </si>
  <si>
    <t>Ostatné strešné prvky z plechu Ti-Zn, záveterná lišta rš. 400 mm</t>
  </si>
  <si>
    <t>764/A 7</t>
  </si>
  <si>
    <t xml:space="preserve"> 998764201</t>
  </si>
  <si>
    <t>Presun hmôt pre konštrukcie klampiarske v objektoch výšky do 6 m</t>
  </si>
  <si>
    <t>764/B 1</t>
  </si>
  <si>
    <t xml:space="preserve"> 764311822</t>
  </si>
  <si>
    <t>Demontáž krytiny hladkej strešnej z tabúľ 2000 x 1000 mm, so sklonom do 30°       0,00732t</t>
  </si>
  <si>
    <t>766/A 1</t>
  </si>
  <si>
    <t xml:space="preserve"> 766414142</t>
  </si>
  <si>
    <t>Montáž oblož. stien, stľpov a pilierov do 5m2 panelmi z cementotrieskových dosiek</t>
  </si>
  <si>
    <t>S/S70</t>
  </si>
  <si>
    <t xml:space="preserve"> 5959050011</t>
  </si>
  <si>
    <t>Cementotrieskové dosky  hr.10 mm (1250x3350mm)</t>
  </si>
  <si>
    <t xml:space="preserve"> 998766101</t>
  </si>
  <si>
    <t>Presun hmot pre konštrukcie stolárske v objektoch výšky do 6 m</t>
  </si>
  <si>
    <t>767/A 3</t>
  </si>
  <si>
    <t xml:space="preserve"> 767995102</t>
  </si>
  <si>
    <t>Montáž ostatných atypických  kovových stavebných doplnkových konštrukcií nad 5 do 10 kg vrat.povrch upravy</t>
  </si>
  <si>
    <t>KG</t>
  </si>
  <si>
    <t xml:space="preserve"> 1322340601</t>
  </si>
  <si>
    <t>Dodávka ocele pre konštrukciu</t>
  </si>
  <si>
    <t xml:space="preserve"> 998767201</t>
  </si>
  <si>
    <t>Presun hmôt pre kovové stavebné doplnkové konštrukcie v objektoch výšky do 6 m</t>
  </si>
  <si>
    <t>783/A 1</t>
  </si>
  <si>
    <t xml:space="preserve"> 783624300</t>
  </si>
  <si>
    <t>Nátery stolárskych výrobkov syntetické dvojnásobné 1x s emailovaním a 2x plným tmelením</t>
  </si>
  <si>
    <t xml:space="preserve"> 783726300</t>
  </si>
  <si>
    <t>Nátery tesárskych konštrukcií syntetické na vzduchu schnúce lazurovacím lakom  3x lakovaním</t>
  </si>
  <si>
    <t xml:space="preserve"> 783782203</t>
  </si>
  <si>
    <t xml:space="preserve">           Celkom bez DPH</t>
  </si>
  <si>
    <t xml:space="preserve">           DPH 20% z </t>
  </si>
  <si>
    <t xml:space="preserve">          Celkom v EUR</t>
  </si>
  <si>
    <t>Krycí list stavby</t>
  </si>
  <si>
    <t xml:space="preserve">OST </t>
  </si>
  <si>
    <t>Geotextílie netkané polypropylénové Tatratex pp 200 alebo ekvivalent</t>
  </si>
  <si>
    <t>Geotextílie netkané polypropylénové Tatratex pp 400 alebo ekvivalent</t>
  </si>
  <si>
    <t>Nátery tesárskych konštrukcií povrchová impregnácia Bochemitom QB alebo ekvivalent</t>
  </si>
  <si>
    <t>Dátum: 22.4.2022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</si>
</sst>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##\ ###\ ##0.00"/>
    <numFmt numFmtId="175" formatCode="###\ ###\ ##0.0000"/>
    <numFmt numFmtId="176" formatCode="###\ ###\ 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12"/>
      <name val="Arial CE"/>
      <family val="0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0"/>
    </font>
    <font>
      <b/>
      <sz val="8"/>
      <color indexed="10"/>
      <name val="Calibri"/>
      <family val="2"/>
    </font>
    <font>
      <sz val="9"/>
      <color indexed="12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8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0"/>
    </font>
    <font>
      <b/>
      <sz val="9"/>
      <color theme="1"/>
      <name val="Arial CE"/>
      <family val="0"/>
    </font>
    <font>
      <sz val="8"/>
      <color rgb="FF000000"/>
      <name val="Arial CE"/>
      <family val="0"/>
    </font>
    <font>
      <sz val="8"/>
      <color rgb="FF000000"/>
      <name val="Calibri"/>
      <family val="2"/>
    </font>
    <font>
      <sz val="8"/>
      <color rgb="FF0000FF"/>
      <name val="Arial CE"/>
      <family val="0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0"/>
    </font>
    <font>
      <b/>
      <sz val="8"/>
      <color rgb="FFFF0000"/>
      <name val="Calibri"/>
      <family val="2"/>
    </font>
    <font>
      <sz val="9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9" fontId="50" fillId="0" borderId="1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174" fontId="50" fillId="0" borderId="16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174" fontId="50" fillId="0" borderId="28" xfId="0" applyNumberFormat="1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3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50" fillId="0" borderId="32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55" fillId="0" borderId="31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1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34" xfId="0" applyFont="1" applyFill="1" applyBorder="1" applyAlignment="1">
      <alignment/>
    </xf>
    <xf numFmtId="0" fontId="55" fillId="0" borderId="32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174" fontId="50" fillId="0" borderId="24" xfId="0" applyNumberFormat="1" applyFont="1" applyFill="1" applyBorder="1" applyAlignment="1">
      <alignment/>
    </xf>
    <xf numFmtId="0" fontId="55" fillId="0" borderId="4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43" xfId="0" applyFont="1" applyFill="1" applyBorder="1" applyAlignment="1">
      <alignment/>
    </xf>
    <xf numFmtId="0" fontId="55" fillId="0" borderId="44" xfId="0" applyFont="1" applyFill="1" applyBorder="1" applyAlignment="1">
      <alignment/>
    </xf>
    <xf numFmtId="174" fontId="50" fillId="0" borderId="45" xfId="0" applyNumberFormat="1" applyFont="1" applyFill="1" applyBorder="1" applyAlignment="1">
      <alignment/>
    </xf>
    <xf numFmtId="174" fontId="55" fillId="0" borderId="46" xfId="0" applyNumberFormat="1" applyFont="1" applyFill="1" applyBorder="1" applyAlignment="1">
      <alignment/>
    </xf>
    <xf numFmtId="174" fontId="55" fillId="0" borderId="47" xfId="0" applyNumberFormat="1" applyFont="1" applyFill="1" applyBorder="1" applyAlignment="1">
      <alignment/>
    </xf>
    <xf numFmtId="174" fontId="50" fillId="0" borderId="48" xfId="0" applyNumberFormat="1" applyFont="1" applyFill="1" applyBorder="1" applyAlignment="1">
      <alignment/>
    </xf>
    <xf numFmtId="174" fontId="55" fillId="0" borderId="43" xfId="0" applyNumberFormat="1" applyFont="1" applyFill="1" applyBorder="1" applyAlignment="1">
      <alignment/>
    </xf>
    <xf numFmtId="0" fontId="50" fillId="0" borderId="49" xfId="0" applyFont="1" applyFill="1" applyBorder="1" applyAlignment="1">
      <alignment/>
    </xf>
    <xf numFmtId="0" fontId="50" fillId="0" borderId="50" xfId="0" applyFont="1" applyFill="1" applyBorder="1" applyAlignment="1">
      <alignment/>
    </xf>
    <xf numFmtId="0" fontId="50" fillId="0" borderId="51" xfId="0" applyFont="1" applyFill="1" applyBorder="1" applyAlignment="1">
      <alignment/>
    </xf>
    <xf numFmtId="0" fontId="50" fillId="0" borderId="52" xfId="0" applyFont="1" applyFill="1" applyBorder="1" applyAlignment="1">
      <alignment/>
    </xf>
    <xf numFmtId="0" fontId="50" fillId="0" borderId="53" xfId="0" applyFont="1" applyFill="1" applyBorder="1" applyAlignment="1">
      <alignment/>
    </xf>
    <xf numFmtId="174" fontId="50" fillId="0" borderId="25" xfId="0" applyNumberFormat="1" applyFont="1" applyFill="1" applyBorder="1" applyAlignment="1">
      <alignment/>
    </xf>
    <xf numFmtId="174" fontId="55" fillId="0" borderId="0" xfId="0" applyNumberFormat="1" applyFont="1" applyFill="1" applyBorder="1" applyAlignment="1">
      <alignment/>
    </xf>
    <xf numFmtId="174" fontId="50" fillId="0" borderId="43" xfId="0" applyNumberFormat="1" applyFont="1" applyFill="1" applyBorder="1" applyAlignment="1">
      <alignment/>
    </xf>
    <xf numFmtId="174" fontId="55" fillId="0" borderId="54" xfId="0" applyNumberFormat="1" applyFont="1" applyFill="1" applyBorder="1" applyAlignment="1">
      <alignment/>
    </xf>
    <xf numFmtId="174" fontId="50" fillId="0" borderId="54" xfId="0" applyNumberFormat="1" applyFont="1" applyFill="1" applyBorder="1" applyAlignment="1">
      <alignment/>
    </xf>
    <xf numFmtId="0" fontId="55" fillId="0" borderId="55" xfId="0" applyFont="1" applyFill="1" applyBorder="1" applyAlignment="1">
      <alignment/>
    </xf>
    <xf numFmtId="0" fontId="55" fillId="0" borderId="56" xfId="0" applyFont="1" applyFill="1" applyBorder="1" applyAlignment="1">
      <alignment/>
    </xf>
    <xf numFmtId="0" fontId="55" fillId="0" borderId="57" xfId="0" applyFont="1" applyFill="1" applyBorder="1" applyAlignment="1">
      <alignment/>
    </xf>
    <xf numFmtId="174" fontId="55" fillId="0" borderId="58" xfId="0" applyNumberFormat="1" applyFont="1" applyFill="1" applyBorder="1" applyAlignment="1">
      <alignment/>
    </xf>
    <xf numFmtId="174" fontId="55" fillId="0" borderId="59" xfId="0" applyNumberFormat="1" applyFont="1" applyFill="1" applyBorder="1" applyAlignment="1">
      <alignment/>
    </xf>
    <xf numFmtId="0" fontId="55" fillId="0" borderId="60" xfId="0" applyFont="1" applyFill="1" applyBorder="1" applyAlignment="1">
      <alignment horizontal="center"/>
    </xf>
    <xf numFmtId="0" fontId="55" fillId="0" borderId="61" xfId="0" applyFont="1" applyFill="1" applyBorder="1" applyAlignment="1">
      <alignment/>
    </xf>
    <xf numFmtId="0" fontId="55" fillId="0" borderId="62" xfId="0" applyFont="1" applyFill="1" applyBorder="1" applyAlignment="1">
      <alignment horizontal="center"/>
    </xf>
    <xf numFmtId="0" fontId="55" fillId="0" borderId="63" xfId="0" applyFont="1" applyFill="1" applyBorder="1" applyAlignment="1">
      <alignment/>
    </xf>
    <xf numFmtId="0" fontId="55" fillId="0" borderId="64" xfId="0" applyFont="1" applyFill="1" applyBorder="1" applyAlignment="1">
      <alignment/>
    </xf>
    <xf numFmtId="0" fontId="55" fillId="0" borderId="65" xfId="0" applyFont="1" applyFill="1" applyBorder="1" applyAlignment="1">
      <alignment/>
    </xf>
    <xf numFmtId="174" fontId="55" fillId="0" borderId="66" xfId="0" applyNumberFormat="1" applyFont="1" applyFill="1" applyBorder="1" applyAlignment="1">
      <alignment/>
    </xf>
    <xf numFmtId="174" fontId="55" fillId="0" borderId="67" xfId="0" applyNumberFormat="1" applyFont="1" applyFill="1" applyBorder="1" applyAlignment="1">
      <alignment/>
    </xf>
    <xf numFmtId="174" fontId="55" fillId="0" borderId="68" xfId="0" applyNumberFormat="1" applyFont="1" applyFill="1" applyBorder="1" applyAlignment="1">
      <alignment/>
    </xf>
    <xf numFmtId="174" fontId="50" fillId="0" borderId="69" xfId="0" applyNumberFormat="1" applyFont="1" applyFill="1" applyBorder="1" applyAlignment="1">
      <alignment/>
    </xf>
    <xf numFmtId="174" fontId="51" fillId="0" borderId="70" xfId="0" applyNumberFormat="1" applyFont="1" applyFill="1" applyBorder="1" applyAlignment="1">
      <alignment/>
    </xf>
    <xf numFmtId="174" fontId="50" fillId="0" borderId="71" xfId="0" applyNumberFormat="1" applyFont="1" applyFill="1" applyBorder="1" applyAlignment="1">
      <alignment/>
    </xf>
    <xf numFmtId="0" fontId="50" fillId="0" borderId="72" xfId="0" applyFont="1" applyFill="1" applyBorder="1" applyAlignment="1">
      <alignment/>
    </xf>
    <xf numFmtId="0" fontId="50" fillId="0" borderId="73" xfId="0" applyFont="1" applyFill="1" applyBorder="1" applyAlignment="1">
      <alignment/>
    </xf>
    <xf numFmtId="0" fontId="50" fillId="0" borderId="74" xfId="0" applyFont="1" applyFill="1" applyBorder="1" applyAlignment="1">
      <alignment/>
    </xf>
    <xf numFmtId="0" fontId="55" fillId="0" borderId="75" xfId="0" applyFont="1" applyFill="1" applyBorder="1" applyAlignment="1">
      <alignment/>
    </xf>
    <xf numFmtId="174" fontId="55" fillId="0" borderId="61" xfId="0" applyNumberFormat="1" applyFont="1" applyFill="1" applyBorder="1" applyAlignment="1">
      <alignment/>
    </xf>
    <xf numFmtId="174" fontId="51" fillId="0" borderId="76" xfId="0" applyNumberFormat="1" applyFont="1" applyFill="1" applyBorder="1" applyAlignment="1">
      <alignment/>
    </xf>
    <xf numFmtId="174" fontId="51" fillId="0" borderId="77" xfId="0" applyNumberFormat="1" applyFont="1" applyFill="1" applyBorder="1" applyAlignment="1">
      <alignment/>
    </xf>
    <xf numFmtId="0" fontId="50" fillId="0" borderId="39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174" fontId="50" fillId="0" borderId="79" xfId="0" applyNumberFormat="1" applyFont="1" applyFill="1" applyBorder="1" applyAlignment="1">
      <alignment/>
    </xf>
    <xf numFmtId="174" fontId="50" fillId="0" borderId="8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74" fontId="55" fillId="0" borderId="81" xfId="0" applyNumberFormat="1" applyFont="1" applyFill="1" applyBorder="1" applyAlignment="1">
      <alignment/>
    </xf>
    <xf numFmtId="174" fontId="55" fillId="0" borderId="82" xfId="0" applyNumberFormat="1" applyFont="1" applyFill="1" applyBorder="1" applyAlignment="1">
      <alignment/>
    </xf>
    <xf numFmtId="174" fontId="50" fillId="0" borderId="81" xfId="0" applyNumberFormat="1" applyFont="1" applyFill="1" applyBorder="1" applyAlignment="1">
      <alignment/>
    </xf>
    <xf numFmtId="0" fontId="50" fillId="0" borderId="83" xfId="0" applyFont="1" applyFill="1" applyBorder="1" applyAlignment="1">
      <alignment/>
    </xf>
    <xf numFmtId="174" fontId="55" fillId="0" borderId="84" xfId="0" applyNumberFormat="1" applyFont="1" applyFill="1" applyBorder="1" applyAlignment="1">
      <alignment/>
    </xf>
    <xf numFmtId="0" fontId="50" fillId="0" borderId="85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174" fontId="50" fillId="0" borderId="82" xfId="0" applyNumberFormat="1" applyFont="1" applyFill="1" applyBorder="1" applyAlignment="1">
      <alignment/>
    </xf>
    <xf numFmtId="0" fontId="50" fillId="0" borderId="54" xfId="0" applyFont="1" applyFill="1" applyBorder="1" applyAlignment="1">
      <alignment/>
    </xf>
    <xf numFmtId="0" fontId="55" fillId="0" borderId="54" xfId="0" applyFont="1" applyFill="1" applyBorder="1" applyAlignment="1">
      <alignment/>
    </xf>
    <xf numFmtId="0" fontId="50" fillId="0" borderId="86" xfId="0" applyFont="1" applyFill="1" applyBorder="1" applyAlignment="1">
      <alignment/>
    </xf>
    <xf numFmtId="174" fontId="50" fillId="0" borderId="87" xfId="0" applyNumberFormat="1" applyFont="1" applyFill="1" applyBorder="1" applyAlignment="1">
      <alignment/>
    </xf>
    <xf numFmtId="174" fontId="51" fillId="0" borderId="88" xfId="0" applyNumberFormat="1" applyFont="1" applyFill="1" applyBorder="1" applyAlignment="1">
      <alignment/>
    </xf>
    <xf numFmtId="0" fontId="50" fillId="0" borderId="89" xfId="0" applyFont="1" applyFill="1" applyBorder="1" applyAlignment="1">
      <alignment/>
    </xf>
    <xf numFmtId="0" fontId="50" fillId="0" borderId="90" xfId="0" applyFont="1" applyFill="1" applyBorder="1" applyAlignment="1">
      <alignment/>
    </xf>
    <xf numFmtId="0" fontId="50" fillId="0" borderId="91" xfId="0" applyFont="1" applyFill="1" applyBorder="1" applyAlignment="1">
      <alignment/>
    </xf>
    <xf numFmtId="0" fontId="50" fillId="0" borderId="92" xfId="0" applyFont="1" applyFill="1" applyBorder="1" applyAlignment="1">
      <alignment/>
    </xf>
    <xf numFmtId="0" fontId="50" fillId="0" borderId="93" xfId="0" applyFont="1" applyFill="1" applyBorder="1" applyAlignment="1">
      <alignment/>
    </xf>
    <xf numFmtId="0" fontId="50" fillId="0" borderId="94" xfId="0" applyFont="1" applyFill="1" applyBorder="1" applyAlignment="1">
      <alignment/>
    </xf>
    <xf numFmtId="0" fontId="50" fillId="0" borderId="95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53" xfId="0" applyFont="1" applyFill="1" applyBorder="1" applyAlignment="1">
      <alignment/>
    </xf>
    <xf numFmtId="0" fontId="55" fillId="0" borderId="96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1" fillId="33" borderId="13" xfId="0" applyFont="1" applyFill="1" applyBorder="1" applyAlignment="1">
      <alignment horizontal="center"/>
    </xf>
    <xf numFmtId="175" fontId="50" fillId="0" borderId="0" xfId="0" applyNumberFormat="1" applyFont="1" applyAlignment="1">
      <alignment/>
    </xf>
    <xf numFmtId="174" fontId="50" fillId="0" borderId="0" xfId="0" applyNumberFormat="1" applyFont="1" applyAlignment="1">
      <alignment/>
    </xf>
    <xf numFmtId="0" fontId="55" fillId="0" borderId="63" xfId="0" applyFont="1" applyBorder="1" applyAlignment="1">
      <alignment/>
    </xf>
    <xf numFmtId="174" fontId="55" fillId="0" borderId="63" xfId="0" applyNumberFormat="1" applyFont="1" applyBorder="1" applyAlignment="1">
      <alignment/>
    </xf>
    <xf numFmtId="175" fontId="55" fillId="0" borderId="63" xfId="0" applyNumberFormat="1" applyFont="1" applyBorder="1" applyAlignment="1">
      <alignment/>
    </xf>
    <xf numFmtId="0" fontId="56" fillId="0" borderId="0" xfId="0" applyFont="1" applyAlignment="1">
      <alignment/>
    </xf>
    <xf numFmtId="0" fontId="51" fillId="0" borderId="63" xfId="0" applyFont="1" applyBorder="1" applyAlignment="1">
      <alignment/>
    </xf>
    <xf numFmtId="174" fontId="51" fillId="0" borderId="63" xfId="0" applyNumberFormat="1" applyFont="1" applyBorder="1" applyAlignment="1">
      <alignment/>
    </xf>
    <xf numFmtId="0" fontId="55" fillId="0" borderId="0" xfId="0" applyFont="1" applyAlignment="1">
      <alignment/>
    </xf>
    <xf numFmtId="174" fontId="55" fillId="0" borderId="0" xfId="0" applyNumberFormat="1" applyFont="1" applyAlignment="1">
      <alignment/>
    </xf>
    <xf numFmtId="175" fontId="55" fillId="0" borderId="0" xfId="0" applyNumberFormat="1" applyFont="1" applyAlignment="1">
      <alignment/>
    </xf>
    <xf numFmtId="174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76" fontId="50" fillId="0" borderId="0" xfId="0" applyNumberFormat="1" applyFont="1" applyAlignment="1">
      <alignment/>
    </xf>
    <xf numFmtId="0" fontId="51" fillId="33" borderId="63" xfId="0" applyFont="1" applyFill="1" applyBorder="1" applyAlignment="1">
      <alignment horizontal="center"/>
    </xf>
    <xf numFmtId="49" fontId="55" fillId="0" borderId="63" xfId="0" applyNumberFormat="1" applyFont="1" applyBorder="1" applyAlignment="1">
      <alignment/>
    </xf>
    <xf numFmtId="176" fontId="55" fillId="0" borderId="63" xfId="0" applyNumberFormat="1" applyFont="1" applyBorder="1" applyAlignment="1">
      <alignment/>
    </xf>
    <xf numFmtId="176" fontId="55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60" fillId="0" borderId="0" xfId="0" applyFont="1" applyAlignment="1">
      <alignment wrapText="1"/>
    </xf>
    <xf numFmtId="176" fontId="60" fillId="0" borderId="0" xfId="0" applyNumberFormat="1" applyFont="1" applyAlignment="1">
      <alignment wrapText="1"/>
    </xf>
    <xf numFmtId="174" fontId="60" fillId="0" borderId="0" xfId="0" applyNumberFormat="1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 wrapText="1"/>
    </xf>
    <xf numFmtId="49" fontId="60" fillId="0" borderId="0" xfId="0" applyNumberFormat="1" applyFont="1" applyAlignment="1">
      <alignment horizontal="left" wrapText="1"/>
    </xf>
    <xf numFmtId="174" fontId="60" fillId="34" borderId="11" xfId="0" applyNumberFormat="1" applyFont="1" applyFill="1" applyBorder="1" applyAlignment="1">
      <alignment wrapText="1"/>
    </xf>
    <xf numFmtId="176" fontId="60" fillId="0" borderId="0" xfId="0" applyNumberFormat="1" applyFont="1" applyAlignment="1">
      <alignment/>
    </xf>
    <xf numFmtId="176" fontId="51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176" fontId="62" fillId="0" borderId="0" xfId="0" applyNumberFormat="1" applyFont="1" applyAlignment="1">
      <alignment wrapText="1"/>
    </xf>
    <xf numFmtId="174" fontId="62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wrapText="1"/>
    </xf>
    <xf numFmtId="49" fontId="62" fillId="0" borderId="0" xfId="0" applyNumberFormat="1" applyFont="1" applyAlignment="1">
      <alignment horizontal="left" wrapText="1"/>
    </xf>
    <xf numFmtId="174" fontId="62" fillId="34" borderId="11" xfId="0" applyNumberFormat="1" applyFont="1" applyFill="1" applyBorder="1" applyAlignment="1">
      <alignment wrapText="1"/>
    </xf>
    <xf numFmtId="176" fontId="62" fillId="0" borderId="0" xfId="0" applyNumberFormat="1" applyFont="1" applyAlignment="1">
      <alignment/>
    </xf>
    <xf numFmtId="0" fontId="64" fillId="0" borderId="0" xfId="0" applyFont="1" applyAlignment="1">
      <alignment/>
    </xf>
    <xf numFmtId="174" fontId="0" fillId="0" borderId="0" xfId="0" applyNumberFormat="1" applyAlignment="1">
      <alignment/>
    </xf>
    <xf numFmtId="0" fontId="65" fillId="0" borderId="63" xfId="0" applyFont="1" applyBorder="1" applyAlignment="1">
      <alignment/>
    </xf>
    <xf numFmtId="176" fontId="65" fillId="0" borderId="63" xfId="0" applyNumberFormat="1" applyFont="1" applyBorder="1" applyAlignment="1">
      <alignment/>
    </xf>
    <xf numFmtId="174" fontId="65" fillId="0" borderId="63" xfId="0" applyNumberFormat="1" applyFont="1" applyBorder="1" applyAlignment="1">
      <alignment/>
    </xf>
    <xf numFmtId="0" fontId="66" fillId="0" borderId="63" xfId="0" applyFont="1" applyBorder="1" applyAlignment="1">
      <alignment/>
    </xf>
    <xf numFmtId="0" fontId="55" fillId="0" borderId="11" xfId="0" applyFont="1" applyFill="1" applyBorder="1" applyAlignment="1">
      <alignment/>
    </xf>
    <xf numFmtId="174" fontId="55" fillId="0" borderId="11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174" fontId="53" fillId="0" borderId="10" xfId="0" applyNumberFormat="1" applyFont="1" applyFill="1" applyBorder="1" applyAlignment="1">
      <alignment/>
    </xf>
    <xf numFmtId="0" fontId="55" fillId="0" borderId="46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174" fontId="51" fillId="0" borderId="14" xfId="0" applyNumberFormat="1" applyFont="1" applyFill="1" applyBorder="1" applyAlignment="1">
      <alignment/>
    </xf>
    <xf numFmtId="0" fontId="51" fillId="0" borderId="97" xfId="0" applyFont="1" applyFill="1" applyBorder="1" applyAlignment="1">
      <alignment/>
    </xf>
    <xf numFmtId="174" fontId="51" fillId="0" borderId="97" xfId="0" applyNumberFormat="1" applyFont="1" applyFill="1" applyBorder="1" applyAlignment="1">
      <alignment/>
    </xf>
    <xf numFmtId="0" fontId="50" fillId="0" borderId="55" xfId="0" applyFont="1" applyFill="1" applyBorder="1" applyAlignment="1">
      <alignment/>
    </xf>
    <xf numFmtId="0" fontId="55" fillId="0" borderId="98" xfId="0" applyFont="1" applyFill="1" applyBorder="1" applyAlignment="1">
      <alignment horizontal="center"/>
    </xf>
    <xf numFmtId="0" fontId="50" fillId="0" borderId="76" xfId="0" applyFont="1" applyFill="1" applyBorder="1" applyAlignment="1">
      <alignment/>
    </xf>
    <xf numFmtId="0" fontId="50" fillId="0" borderId="99" xfId="0" applyFont="1" applyFill="1" applyBorder="1" applyAlignment="1">
      <alignment/>
    </xf>
    <xf numFmtId="174" fontId="50" fillId="0" borderId="100" xfId="0" applyNumberFormat="1" applyFont="1" applyFill="1" applyBorder="1" applyAlignment="1">
      <alignment/>
    </xf>
    <xf numFmtId="174" fontId="51" fillId="0" borderId="101" xfId="0" applyNumberFormat="1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4" fillId="0" borderId="102" xfId="0" applyFont="1" applyFill="1" applyBorder="1" applyAlignment="1">
      <alignment wrapText="1"/>
    </xf>
    <xf numFmtId="0" fontId="54" fillId="0" borderId="103" xfId="0" applyFont="1" applyFill="1" applyBorder="1" applyAlignment="1">
      <alignment wrapText="1"/>
    </xf>
    <xf numFmtId="0" fontId="54" fillId="0" borderId="104" xfId="0" applyFont="1" applyFill="1" applyBorder="1" applyAlignment="1">
      <alignment wrapText="1"/>
    </xf>
    <xf numFmtId="0" fontId="55" fillId="0" borderId="102" xfId="0" applyFont="1" applyFill="1" applyBorder="1" applyAlignment="1">
      <alignment wrapText="1"/>
    </xf>
    <xf numFmtId="0" fontId="50" fillId="0" borderId="103" xfId="0" applyFont="1" applyFill="1" applyBorder="1" applyAlignment="1">
      <alignment wrapText="1"/>
    </xf>
    <xf numFmtId="0" fontId="50" fillId="0" borderId="104" xfId="0" applyFont="1" applyFill="1" applyBorder="1" applyAlignment="1">
      <alignment wrapText="1"/>
    </xf>
    <xf numFmtId="0" fontId="55" fillId="0" borderId="105" xfId="0" applyFont="1" applyFill="1" applyBorder="1" applyAlignment="1">
      <alignment wrapText="1"/>
    </xf>
    <xf numFmtId="0" fontId="50" fillId="0" borderId="106" xfId="0" applyFont="1" applyFill="1" applyBorder="1" applyAlignment="1">
      <alignment wrapText="1"/>
    </xf>
    <xf numFmtId="0" fontId="50" fillId="0" borderId="107" xfId="0" applyFont="1" applyFill="1" applyBorder="1" applyAlignment="1">
      <alignment wrapText="1"/>
    </xf>
    <xf numFmtId="0" fontId="67" fillId="0" borderId="102" xfId="0" applyFont="1" applyFill="1" applyBorder="1" applyAlignment="1">
      <alignment wrapText="1"/>
    </xf>
    <xf numFmtId="0" fontId="67" fillId="0" borderId="103" xfId="0" applyFont="1" applyFill="1" applyBorder="1" applyAlignment="1">
      <alignment wrapText="1"/>
    </xf>
    <xf numFmtId="0" fontId="67" fillId="0" borderId="104" xfId="0" applyFont="1" applyFill="1" applyBorder="1" applyAlignment="1">
      <alignment wrapText="1"/>
    </xf>
    <xf numFmtId="0" fontId="51" fillId="0" borderId="12" xfId="0" applyFont="1" applyBorder="1" applyAlignment="1">
      <alignment wrapText="1"/>
    </xf>
    <xf numFmtId="0" fontId="50" fillId="0" borderId="89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89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  <xf numFmtId="14" fontId="51" fillId="0" borderId="10" xfId="0" applyNumberFormat="1" applyFont="1" applyFill="1" applyBorder="1" applyAlignment="1">
      <alignment/>
    </xf>
    <xf numFmtId="14" fontId="55" fillId="0" borderId="27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1">
      <selection activeCell="B7" sqref="B7"/>
    </sheetView>
  </sheetViews>
  <sheetFormatPr defaultColWidth="0" defaultRowHeight="15"/>
  <cols>
    <col min="1" max="1" width="35.7109375" style="0" customWidth="1"/>
    <col min="2" max="3" width="15.7109375" style="0" customWidth="1"/>
    <col min="4" max="5" width="8.7109375" style="0" customWidth="1"/>
    <col min="6" max="6" width="16.7109375" style="0" customWidth="1"/>
    <col min="7" max="7" width="15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201" t="s">
        <v>1</v>
      </c>
      <c r="B3" s="201"/>
      <c r="C3" s="201"/>
      <c r="D3" s="201"/>
      <c r="E3" s="201"/>
      <c r="F3" s="7" t="s">
        <v>3</v>
      </c>
      <c r="G3" s="7" t="s">
        <v>4</v>
      </c>
    </row>
    <row r="4" spans="1:7" ht="15">
      <c r="A4" s="201"/>
      <c r="B4" s="201"/>
      <c r="C4" s="201"/>
      <c r="D4" s="201"/>
      <c r="E4" s="201"/>
      <c r="F4" s="8">
        <v>0.2</v>
      </c>
      <c r="G4" s="8">
        <v>0.2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186" t="s">
        <v>12</v>
      </c>
      <c r="B7" s="187">
        <f>'SO 18799'!I46-Rekapitulácia!D7</f>
        <v>25889.85</v>
      </c>
      <c r="C7" s="187">
        <f>'Kryci_list 18799'!J26</f>
        <v>0</v>
      </c>
      <c r="D7" s="187">
        <v>0</v>
      </c>
      <c r="E7" s="187">
        <f>'Kryci_list 18799'!J17</f>
        <v>0</v>
      </c>
      <c r="F7" s="187">
        <v>0</v>
      </c>
      <c r="G7" s="187">
        <f>B7+C7+D7+E7+F7</f>
        <v>25889.85</v>
      </c>
      <c r="K7">
        <f>'SO 18799'!K46</f>
        <v>0</v>
      </c>
      <c r="Q7">
        <v>30.126</v>
      </c>
    </row>
    <row r="8" spans="1:17" ht="15">
      <c r="A8" s="186" t="s">
        <v>13</v>
      </c>
      <c r="B8" s="187">
        <f>'SO 18800'!I62-Rekapitulácia!D8</f>
        <v>44170.03</v>
      </c>
      <c r="C8" s="187">
        <f>'Kryci_list 18800'!J26</f>
        <v>0</v>
      </c>
      <c r="D8" s="187">
        <v>0</v>
      </c>
      <c r="E8" s="187">
        <f>'Kryci_list 18800'!J17</f>
        <v>0</v>
      </c>
      <c r="F8" s="187">
        <v>0</v>
      </c>
      <c r="G8" s="187">
        <f>B8+C8+D8+E8+F8</f>
        <v>44170.03</v>
      </c>
      <c r="K8">
        <f>'SO 18800'!K62</f>
        <v>0</v>
      </c>
      <c r="Q8">
        <v>30.126</v>
      </c>
    </row>
    <row r="9" spans="1:17" ht="15">
      <c r="A9" s="190" t="s">
        <v>14</v>
      </c>
      <c r="B9" s="64">
        <f>'SO 18801'!I102-Rekapitulácia!D9</f>
        <v>6952.66</v>
      </c>
      <c r="C9" s="64">
        <f>'Kryci_list 18801'!J26</f>
        <v>0</v>
      </c>
      <c r="D9" s="64">
        <v>0</v>
      </c>
      <c r="E9" s="64">
        <f>'Kryci_list 18801'!J17</f>
        <v>0</v>
      </c>
      <c r="F9" s="64">
        <v>0</v>
      </c>
      <c r="G9" s="64">
        <f>B9+C9+D9+E9+F9</f>
        <v>6952.66</v>
      </c>
      <c r="K9">
        <f>'SO 18801'!K102</f>
        <v>0</v>
      </c>
      <c r="Q9">
        <v>30.126</v>
      </c>
    </row>
    <row r="10" spans="1:26" ht="15">
      <c r="A10" s="193" t="s">
        <v>292</v>
      </c>
      <c r="B10" s="194">
        <v>0</v>
      </c>
      <c r="C10" s="194">
        <f>SUM(C7:C9)</f>
        <v>0</v>
      </c>
      <c r="D10" s="194">
        <f>SUM(D7:D9)</f>
        <v>0</v>
      </c>
      <c r="E10" s="194">
        <f>SUM(E7:E9)</f>
        <v>0</v>
      </c>
      <c r="F10" s="194">
        <f>SUM(F7:F9)</f>
        <v>0</v>
      </c>
      <c r="G10" s="194">
        <f>SUM(G7:G9)-SUM(Z7:Z9)</f>
        <v>77012.54000000001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191" t="s">
        <v>293</v>
      </c>
      <c r="B11" s="192">
        <v>0</v>
      </c>
      <c r="C11" s="192"/>
      <c r="D11" s="192"/>
      <c r="E11" s="192"/>
      <c r="F11" s="192"/>
      <c r="G11" s="192">
        <f>ROUND(((ROUND(B11,2)*20)/100),2)*1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5" t="s">
        <v>293</v>
      </c>
      <c r="B12" s="188">
        <v>0</v>
      </c>
      <c r="C12" s="188"/>
      <c r="D12" s="188"/>
      <c r="E12" s="188"/>
      <c r="F12" s="188"/>
      <c r="G12" s="188">
        <f>ROUND(((ROUND(B12,2)*20)/100),2)</f>
        <v>0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5" t="s">
        <v>294</v>
      </c>
      <c r="B13" s="188"/>
      <c r="C13" s="188"/>
      <c r="D13" s="188"/>
      <c r="E13" s="188"/>
      <c r="F13" s="188"/>
      <c r="G13" s="188">
        <f>SUM(G10:G12)</f>
        <v>77012.54000000001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7" ht="15">
      <c r="A14" s="10"/>
      <c r="B14" s="189"/>
      <c r="C14" s="189"/>
      <c r="D14" s="189"/>
      <c r="E14" s="189"/>
      <c r="F14" s="189"/>
      <c r="G14" s="189"/>
    </row>
    <row r="15" spans="1:7" ht="15">
      <c r="A15" s="10"/>
      <c r="B15" s="189"/>
      <c r="C15" s="189"/>
      <c r="D15" s="189"/>
      <c r="E15" s="189"/>
      <c r="F15" s="189"/>
      <c r="G15" s="189"/>
    </row>
    <row r="16" spans="1:7" ht="15">
      <c r="A16" s="10"/>
      <c r="B16" s="189"/>
      <c r="C16" s="189"/>
      <c r="D16" s="189"/>
      <c r="E16" s="189"/>
      <c r="F16" s="189"/>
      <c r="G16" s="189"/>
    </row>
    <row r="17" spans="1:7" ht="15">
      <c r="A17" s="10"/>
      <c r="B17" s="189"/>
      <c r="C17" s="189"/>
      <c r="D17" s="189"/>
      <c r="E17" s="189"/>
      <c r="F17" s="189"/>
      <c r="G17" s="189"/>
    </row>
    <row r="18" spans="1:7" ht="15">
      <c r="A18" s="10"/>
      <c r="B18" s="189"/>
      <c r="C18" s="189"/>
      <c r="D18" s="189"/>
      <c r="E18" s="189"/>
      <c r="F18" s="189"/>
      <c r="G18" s="189"/>
    </row>
    <row r="19" spans="1:7" ht="15">
      <c r="A19" s="10"/>
      <c r="B19" s="189"/>
      <c r="C19" s="189"/>
      <c r="D19" s="189"/>
      <c r="E19" s="189"/>
      <c r="F19" s="189"/>
      <c r="G19" s="189"/>
    </row>
    <row r="20" spans="1:7" ht="15">
      <c r="A20" s="10"/>
      <c r="B20" s="189"/>
      <c r="C20" s="189"/>
      <c r="D20" s="189"/>
      <c r="E20" s="189"/>
      <c r="F20" s="189"/>
      <c r="G20" s="189"/>
    </row>
    <row r="21" spans="1:7" ht="15">
      <c r="A21" s="10"/>
      <c r="B21" s="189"/>
      <c r="C21" s="189"/>
      <c r="D21" s="189"/>
      <c r="E21" s="189"/>
      <c r="F21" s="189"/>
      <c r="G21" s="189"/>
    </row>
    <row r="22" spans="1:7" ht="15">
      <c r="A22" s="10"/>
      <c r="B22" s="189"/>
      <c r="C22" s="189"/>
      <c r="D22" s="189"/>
      <c r="E22" s="189"/>
      <c r="F22" s="189"/>
      <c r="G22" s="189"/>
    </row>
    <row r="23" spans="1:7" ht="15">
      <c r="A23" s="10"/>
      <c r="B23" s="189"/>
      <c r="C23" s="189"/>
      <c r="D23" s="189"/>
      <c r="E23" s="189"/>
      <c r="F23" s="189"/>
      <c r="G23" s="189"/>
    </row>
    <row r="24" spans="1:7" ht="15">
      <c r="A24" s="10"/>
      <c r="B24" s="189"/>
      <c r="C24" s="189"/>
      <c r="D24" s="189"/>
      <c r="E24" s="189"/>
      <c r="F24" s="189"/>
      <c r="G24" s="189"/>
    </row>
    <row r="25" spans="1:7" ht="15">
      <c r="A25" s="10"/>
      <c r="B25" s="189"/>
      <c r="C25" s="189"/>
      <c r="D25" s="189"/>
      <c r="E25" s="189"/>
      <c r="F25" s="189"/>
      <c r="G25" s="189"/>
    </row>
    <row r="26" spans="1:7" ht="15">
      <c r="A26" s="10"/>
      <c r="B26" s="189"/>
      <c r="C26" s="189"/>
      <c r="D26" s="189"/>
      <c r="E26" s="189"/>
      <c r="F26" s="189"/>
      <c r="G26" s="189"/>
    </row>
    <row r="27" spans="1:7" ht="15">
      <c r="A27" s="10"/>
      <c r="B27" s="189"/>
      <c r="C27" s="189"/>
      <c r="D27" s="189"/>
      <c r="E27" s="189"/>
      <c r="F27" s="189"/>
      <c r="G27" s="189"/>
    </row>
    <row r="28" spans="1:7" ht="15">
      <c r="A28" s="10"/>
      <c r="B28" s="189"/>
      <c r="C28" s="189"/>
      <c r="D28" s="189"/>
      <c r="E28" s="189"/>
      <c r="F28" s="189"/>
      <c r="G28" s="189"/>
    </row>
    <row r="29" spans="1:7" ht="15">
      <c r="A29" s="10"/>
      <c r="B29" s="189"/>
      <c r="C29" s="189"/>
      <c r="D29" s="189"/>
      <c r="E29" s="189"/>
      <c r="F29" s="189"/>
      <c r="G29" s="189"/>
    </row>
    <row r="30" spans="1:7" ht="15">
      <c r="A30" s="10"/>
      <c r="B30" s="189"/>
      <c r="C30" s="189"/>
      <c r="D30" s="189"/>
      <c r="E30" s="189"/>
      <c r="F30" s="189"/>
      <c r="G30" s="189"/>
    </row>
    <row r="31" spans="1:7" ht="15">
      <c r="A31" s="10"/>
      <c r="B31" s="189"/>
      <c r="C31" s="189"/>
      <c r="D31" s="189"/>
      <c r="E31" s="189"/>
      <c r="F31" s="189"/>
      <c r="G31" s="189"/>
    </row>
    <row r="32" spans="1:7" ht="15">
      <c r="A32" s="10"/>
      <c r="B32" s="189"/>
      <c r="C32" s="189"/>
      <c r="D32" s="189"/>
      <c r="E32" s="189"/>
      <c r="F32" s="189"/>
      <c r="G32" s="189"/>
    </row>
    <row r="33" spans="1:7" ht="15">
      <c r="A33" s="10"/>
      <c r="B33" s="189"/>
      <c r="C33" s="189"/>
      <c r="D33" s="189"/>
      <c r="E33" s="189"/>
      <c r="F33" s="189"/>
      <c r="G33" s="189"/>
    </row>
    <row r="34" spans="1:7" ht="15">
      <c r="A34" s="10"/>
      <c r="B34" s="189"/>
      <c r="C34" s="189"/>
      <c r="D34" s="189"/>
      <c r="E34" s="189"/>
      <c r="F34" s="189"/>
      <c r="G34" s="189"/>
    </row>
    <row r="35" spans="1:7" ht="15">
      <c r="A35" s="10"/>
      <c r="B35" s="189"/>
      <c r="C35" s="189"/>
      <c r="D35" s="189"/>
      <c r="E35" s="189"/>
      <c r="F35" s="189"/>
      <c r="G35" s="189"/>
    </row>
    <row r="36" spans="1:7" ht="15">
      <c r="A36" s="1"/>
      <c r="B36" s="138"/>
      <c r="C36" s="138"/>
      <c r="D36" s="138"/>
      <c r="E36" s="138"/>
      <c r="F36" s="138"/>
      <c r="G36" s="138"/>
    </row>
    <row r="37" spans="1:7" ht="15">
      <c r="A37" s="1"/>
      <c r="B37" s="138"/>
      <c r="C37" s="138"/>
      <c r="D37" s="138"/>
      <c r="E37" s="138"/>
      <c r="F37" s="138"/>
      <c r="G37" s="138"/>
    </row>
    <row r="38" spans="1:7" ht="15">
      <c r="A38" s="1"/>
      <c r="B38" s="138"/>
      <c r="C38" s="138"/>
      <c r="D38" s="138"/>
      <c r="E38" s="138"/>
      <c r="F38" s="138"/>
      <c r="G38" s="138"/>
    </row>
    <row r="39" spans="1:7" ht="15">
      <c r="A39" s="1"/>
      <c r="B39" s="138"/>
      <c r="C39" s="138"/>
      <c r="D39" s="138"/>
      <c r="E39" s="138"/>
      <c r="F39" s="138"/>
      <c r="G39" s="138"/>
    </row>
    <row r="40" spans="1:7" ht="15">
      <c r="A40" s="1"/>
      <c r="B40" s="138"/>
      <c r="C40" s="138"/>
      <c r="D40" s="138"/>
      <c r="E40" s="138"/>
      <c r="F40" s="138"/>
      <c r="G40" s="138"/>
    </row>
    <row r="41" spans="1:7" ht="15">
      <c r="A41" s="1"/>
      <c r="B41" s="138"/>
      <c r="C41" s="138"/>
      <c r="D41" s="138"/>
      <c r="E41" s="138"/>
      <c r="F41" s="138"/>
      <c r="G41" s="138"/>
    </row>
    <row r="42" spans="1:7" ht="15">
      <c r="A42" s="1"/>
      <c r="B42" s="138"/>
      <c r="C42" s="138"/>
      <c r="D42" s="138"/>
      <c r="E42" s="138"/>
      <c r="F42" s="138"/>
      <c r="G42" s="138"/>
    </row>
    <row r="43" spans="1:7" ht="15">
      <c r="A43" s="1"/>
      <c r="B43" s="138"/>
      <c r="C43" s="138"/>
      <c r="D43" s="138"/>
      <c r="E43" s="138"/>
      <c r="F43" s="138"/>
      <c r="G43" s="138"/>
    </row>
    <row r="44" spans="1:7" ht="15">
      <c r="A44" s="1"/>
      <c r="B44" s="138"/>
      <c r="C44" s="138"/>
      <c r="D44" s="138"/>
      <c r="E44" s="138"/>
      <c r="F44" s="138"/>
      <c r="G44" s="138"/>
    </row>
    <row r="45" spans="1:7" ht="15">
      <c r="A45" s="1"/>
      <c r="B45" s="138"/>
      <c r="C45" s="138"/>
      <c r="D45" s="138"/>
      <c r="E45" s="138"/>
      <c r="F45" s="138"/>
      <c r="G45" s="138"/>
    </row>
    <row r="46" spans="1:7" ht="15">
      <c r="A46" s="1"/>
      <c r="B46" s="138"/>
      <c r="C46" s="138"/>
      <c r="D46" s="138"/>
      <c r="E46" s="138"/>
      <c r="F46" s="138"/>
      <c r="G46" s="138"/>
    </row>
    <row r="47" spans="1:7" ht="15">
      <c r="A47" s="1"/>
      <c r="B47" s="138"/>
      <c r="C47" s="138"/>
      <c r="D47" s="138"/>
      <c r="E47" s="138"/>
      <c r="F47" s="138"/>
      <c r="G47" s="138"/>
    </row>
    <row r="48" spans="1:7" ht="15">
      <c r="A48" s="1"/>
      <c r="B48" s="138"/>
      <c r="C48" s="138"/>
      <c r="D48" s="138"/>
      <c r="E48" s="138"/>
      <c r="F48" s="138"/>
      <c r="G48" s="138"/>
    </row>
    <row r="49" spans="1:7" ht="15">
      <c r="A49" s="1"/>
      <c r="B49" s="138"/>
      <c r="C49" s="138"/>
      <c r="D49" s="138"/>
      <c r="E49" s="138"/>
      <c r="F49" s="138"/>
      <c r="G49" s="138"/>
    </row>
    <row r="50" spans="1:7" ht="15">
      <c r="A50" s="1"/>
      <c r="B50" s="138"/>
      <c r="C50" s="138"/>
      <c r="D50" s="138"/>
      <c r="E50" s="138"/>
      <c r="F50" s="138"/>
      <c r="G50" s="138"/>
    </row>
    <row r="51" spans="2:7" ht="15">
      <c r="B51" s="181"/>
      <c r="C51" s="181"/>
      <c r="D51" s="181"/>
      <c r="E51" s="181"/>
      <c r="F51" s="181"/>
      <c r="G51" s="181"/>
    </row>
    <row r="52" spans="2:7" ht="15">
      <c r="B52" s="181"/>
      <c r="C52" s="181"/>
      <c r="D52" s="181"/>
      <c r="E52" s="181"/>
      <c r="F52" s="181"/>
      <c r="G52" s="181"/>
    </row>
    <row r="53" spans="2:7" ht="15">
      <c r="B53" s="181"/>
      <c r="C53" s="181"/>
      <c r="D53" s="181"/>
      <c r="E53" s="181"/>
      <c r="F53" s="181"/>
      <c r="G53" s="181"/>
    </row>
    <row r="54" spans="2:7" ht="15">
      <c r="B54" s="181"/>
      <c r="C54" s="181"/>
      <c r="D54" s="181"/>
      <c r="E54" s="181"/>
      <c r="F54" s="181"/>
      <c r="G54" s="181"/>
    </row>
    <row r="55" spans="2:7" ht="15">
      <c r="B55" s="181"/>
      <c r="C55" s="181"/>
      <c r="D55" s="181"/>
      <c r="E55" s="181"/>
      <c r="F55" s="181"/>
      <c r="G55" s="181"/>
    </row>
    <row r="56" spans="2:7" ht="15">
      <c r="B56" s="181"/>
      <c r="C56" s="181"/>
      <c r="D56" s="181"/>
      <c r="E56" s="181"/>
      <c r="F56" s="181"/>
      <c r="G56" s="181"/>
    </row>
    <row r="57" spans="2:7" ht="15">
      <c r="B57" s="181"/>
      <c r="C57" s="181"/>
      <c r="D57" s="181"/>
      <c r="E57" s="181"/>
      <c r="F57" s="181"/>
      <c r="G57" s="181"/>
    </row>
    <row r="58" spans="2:7" ht="15">
      <c r="B58" s="181"/>
      <c r="C58" s="181"/>
      <c r="D58" s="181"/>
      <c r="E58" s="181"/>
      <c r="F58" s="181"/>
      <c r="G58" s="181"/>
    </row>
    <row r="59" spans="2:7" ht="15">
      <c r="B59" s="181"/>
      <c r="C59" s="181"/>
      <c r="D59" s="181"/>
      <c r="E59" s="181"/>
      <c r="F59" s="181"/>
      <c r="G59" s="181"/>
    </row>
    <row r="60" spans="2:7" ht="15">
      <c r="B60" s="181"/>
      <c r="C60" s="181"/>
      <c r="D60" s="181"/>
      <c r="E60" s="181"/>
      <c r="F60" s="181"/>
      <c r="G60" s="181"/>
    </row>
    <row r="61" spans="2:7" ht="15">
      <c r="B61" s="181"/>
      <c r="C61" s="181"/>
      <c r="D61" s="181"/>
      <c r="E61" s="181"/>
      <c r="F61" s="181"/>
      <c r="G61" s="181"/>
    </row>
    <row r="62" spans="2:7" ht="15">
      <c r="B62" s="181"/>
      <c r="C62" s="181"/>
      <c r="D62" s="181"/>
      <c r="E62" s="181"/>
      <c r="F62" s="181"/>
      <c r="G62" s="181"/>
    </row>
    <row r="63" spans="2:7" ht="15">
      <c r="B63" s="181"/>
      <c r="C63" s="181"/>
      <c r="D63" s="181"/>
      <c r="E63" s="181"/>
      <c r="F63" s="181"/>
      <c r="G63" s="181"/>
    </row>
    <row r="64" spans="2:7" ht="15">
      <c r="B64" s="181"/>
      <c r="C64" s="181"/>
      <c r="D64" s="181"/>
      <c r="E64" s="181"/>
      <c r="F64" s="181"/>
      <c r="G64" s="181"/>
    </row>
    <row r="65" spans="2:7" ht="15">
      <c r="B65" s="181"/>
      <c r="C65" s="181"/>
      <c r="D65" s="181"/>
      <c r="E65" s="181"/>
      <c r="F65" s="181"/>
      <c r="G65" s="181"/>
    </row>
    <row r="66" spans="2:7" ht="15">
      <c r="B66" s="181"/>
      <c r="C66" s="181"/>
      <c r="D66" s="181"/>
      <c r="E66" s="181"/>
      <c r="F66" s="181"/>
      <c r="G66" s="181"/>
    </row>
    <row r="67" spans="2:7" ht="15">
      <c r="B67" s="181"/>
      <c r="C67" s="181"/>
      <c r="D67" s="181"/>
      <c r="E67" s="181"/>
      <c r="F67" s="181"/>
      <c r="G67" s="181"/>
    </row>
    <row r="68" spans="2:7" ht="15">
      <c r="B68" s="181"/>
      <c r="C68" s="181"/>
      <c r="D68" s="181"/>
      <c r="E68" s="181"/>
      <c r="F68" s="181"/>
      <c r="G68" s="181"/>
    </row>
    <row r="69" spans="2:7" ht="15">
      <c r="B69" s="181"/>
      <c r="C69" s="181"/>
      <c r="D69" s="181"/>
      <c r="E69" s="181"/>
      <c r="F69" s="181"/>
      <c r="G69" s="181"/>
    </row>
    <row r="70" spans="2:7" ht="15">
      <c r="B70" s="181"/>
      <c r="C70" s="181"/>
      <c r="D70" s="181"/>
      <c r="E70" s="181"/>
      <c r="F70" s="181"/>
      <c r="G70" s="181"/>
    </row>
    <row r="71" spans="2:7" ht="15">
      <c r="B71" s="181"/>
      <c r="C71" s="181"/>
      <c r="D71" s="181"/>
      <c r="E71" s="181"/>
      <c r="F71" s="181"/>
      <c r="G71" s="181"/>
    </row>
    <row r="72" spans="2:7" ht="15">
      <c r="B72" s="181"/>
      <c r="C72" s="181"/>
      <c r="D72" s="181"/>
      <c r="E72" s="181"/>
      <c r="F72" s="181"/>
      <c r="G72" s="181"/>
    </row>
    <row r="73" spans="2:7" ht="15">
      <c r="B73" s="181"/>
      <c r="C73" s="181"/>
      <c r="D73" s="181"/>
      <c r="E73" s="181"/>
      <c r="F73" s="181"/>
      <c r="G73" s="181"/>
    </row>
    <row r="74" spans="2:7" ht="15">
      <c r="B74" s="181"/>
      <c r="C74" s="181"/>
      <c r="D74" s="181"/>
      <c r="E74" s="181"/>
      <c r="F74" s="181"/>
      <c r="G74" s="181"/>
    </row>
    <row r="75" spans="2:7" ht="15">
      <c r="B75" s="181"/>
      <c r="C75" s="181"/>
      <c r="D75" s="181"/>
      <c r="E75" s="181"/>
      <c r="F75" s="181"/>
      <c r="G75" s="181"/>
    </row>
    <row r="76" spans="2:7" ht="15">
      <c r="B76" s="181"/>
      <c r="C76" s="181"/>
      <c r="D76" s="181"/>
      <c r="E76" s="181"/>
      <c r="F76" s="181"/>
      <c r="G76" s="181"/>
    </row>
    <row r="77" spans="2:7" ht="15">
      <c r="B77" s="181"/>
      <c r="C77" s="181"/>
      <c r="D77" s="181"/>
      <c r="E77" s="181"/>
      <c r="F77" s="181"/>
      <c r="G77" s="181"/>
    </row>
    <row r="78" spans="2:7" ht="15">
      <c r="B78" s="181"/>
      <c r="C78" s="181"/>
      <c r="D78" s="181"/>
      <c r="E78" s="181"/>
      <c r="F78" s="181"/>
      <c r="G78" s="181"/>
    </row>
    <row r="79" spans="2:7" ht="15">
      <c r="B79" s="181"/>
      <c r="C79" s="181"/>
      <c r="D79" s="181"/>
      <c r="E79" s="181"/>
      <c r="F79" s="181"/>
      <c r="G79" s="181"/>
    </row>
    <row r="80" spans="2:7" ht="15">
      <c r="B80" s="181"/>
      <c r="C80" s="181"/>
      <c r="D80" s="181"/>
      <c r="E80" s="181"/>
      <c r="F80" s="181"/>
      <c r="G80" s="181"/>
    </row>
    <row r="81" spans="2:7" ht="15">
      <c r="B81" s="181"/>
      <c r="C81" s="181"/>
      <c r="D81" s="181"/>
      <c r="E81" s="181"/>
      <c r="F81" s="181"/>
      <c r="G81" s="181"/>
    </row>
    <row r="82" spans="2:7" ht="15">
      <c r="B82" s="181"/>
      <c r="C82" s="181"/>
      <c r="D82" s="181"/>
      <c r="E82" s="181"/>
      <c r="F82" s="181"/>
      <c r="G82" s="181"/>
    </row>
    <row r="83" spans="2:7" ht="15">
      <c r="B83" s="181"/>
      <c r="C83" s="181"/>
      <c r="D83" s="181"/>
      <c r="E83" s="181"/>
      <c r="F83" s="181"/>
      <c r="G83" s="181"/>
    </row>
    <row r="84" spans="2:7" ht="15">
      <c r="B84" s="181"/>
      <c r="C84" s="181"/>
      <c r="D84" s="181"/>
      <c r="E84" s="181"/>
      <c r="F84" s="181"/>
      <c r="G84" s="181"/>
    </row>
    <row r="85" spans="2:7" ht="15">
      <c r="B85" s="181"/>
      <c r="C85" s="181"/>
      <c r="D85" s="181"/>
      <c r="E85" s="181"/>
      <c r="F85" s="181"/>
      <c r="G85" s="181"/>
    </row>
    <row r="86" spans="2:7" ht="15">
      <c r="B86" s="181"/>
      <c r="C86" s="181"/>
      <c r="D86" s="181"/>
      <c r="E86" s="181"/>
      <c r="F86" s="181"/>
      <c r="G86" s="181"/>
    </row>
    <row r="87" spans="2:7" ht="15">
      <c r="B87" s="181"/>
      <c r="C87" s="181"/>
      <c r="D87" s="181"/>
      <c r="E87" s="181"/>
      <c r="F87" s="181"/>
      <c r="G87" s="181"/>
    </row>
    <row r="88" spans="2:7" ht="15">
      <c r="B88" s="181"/>
      <c r="C88" s="181"/>
      <c r="D88" s="181"/>
      <c r="E88" s="181"/>
      <c r="F88" s="181"/>
      <c r="G88" s="181"/>
    </row>
    <row r="89" spans="2:7" ht="15">
      <c r="B89" s="181"/>
      <c r="C89" s="181"/>
      <c r="D89" s="181"/>
      <c r="E89" s="181"/>
      <c r="F89" s="181"/>
      <c r="G89" s="181"/>
    </row>
    <row r="90" spans="2:7" ht="15">
      <c r="B90" s="181"/>
      <c r="C90" s="181"/>
      <c r="D90" s="181"/>
      <c r="E90" s="181"/>
      <c r="F90" s="181"/>
      <c r="G90" s="181"/>
    </row>
    <row r="91" spans="2:7" ht="15">
      <c r="B91" s="181"/>
      <c r="C91" s="181"/>
      <c r="D91" s="181"/>
      <c r="E91" s="181"/>
      <c r="F91" s="181"/>
      <c r="G91" s="181"/>
    </row>
    <row r="92" spans="2:7" ht="15">
      <c r="B92" s="181"/>
      <c r="C92" s="181"/>
      <c r="D92" s="181"/>
      <c r="E92" s="181"/>
      <c r="F92" s="181"/>
      <c r="G92" s="181"/>
    </row>
    <row r="93" spans="2:7" ht="15">
      <c r="B93" s="181"/>
      <c r="C93" s="181"/>
      <c r="D93" s="181"/>
      <c r="E93" s="181"/>
      <c r="F93" s="181"/>
      <c r="G93" s="181"/>
    </row>
    <row r="94" spans="2:7" ht="15">
      <c r="B94" s="181"/>
      <c r="C94" s="181"/>
      <c r="D94" s="181"/>
      <c r="E94" s="181"/>
      <c r="F94" s="181"/>
      <c r="G94" s="181"/>
    </row>
    <row r="95" spans="2:7" ht="15">
      <c r="B95" s="181"/>
      <c r="C95" s="181"/>
      <c r="D95" s="181"/>
      <c r="E95" s="181"/>
      <c r="F95" s="181"/>
      <c r="G95" s="181"/>
    </row>
    <row r="96" spans="2:7" ht="15">
      <c r="B96" s="181"/>
      <c r="C96" s="181"/>
      <c r="D96" s="181"/>
      <c r="E96" s="181"/>
      <c r="F96" s="181"/>
      <c r="G96" s="181"/>
    </row>
    <row r="97" spans="2:7" ht="15">
      <c r="B97" s="181"/>
      <c r="C97" s="181"/>
      <c r="D97" s="181"/>
      <c r="E97" s="181"/>
      <c r="F97" s="181"/>
      <c r="G97" s="181"/>
    </row>
    <row r="98" spans="2:7" ht="15">
      <c r="B98" s="181"/>
      <c r="C98" s="181"/>
      <c r="D98" s="181"/>
      <c r="E98" s="181"/>
      <c r="F98" s="181"/>
      <c r="G98" s="181"/>
    </row>
    <row r="99" spans="2:7" ht="15">
      <c r="B99" s="181"/>
      <c r="C99" s="181"/>
      <c r="D99" s="181"/>
      <c r="E99" s="181"/>
      <c r="F99" s="181"/>
      <c r="G99" s="181"/>
    </row>
    <row r="100" spans="2:7" ht="15">
      <c r="B100" s="181"/>
      <c r="C100" s="181"/>
      <c r="D100" s="181"/>
      <c r="E100" s="181"/>
      <c r="F100" s="181"/>
      <c r="G100" s="181"/>
    </row>
    <row r="101" spans="2:7" ht="15">
      <c r="B101" s="181"/>
      <c r="C101" s="181"/>
      <c r="D101" s="181"/>
      <c r="E101" s="181"/>
      <c r="F101" s="181"/>
      <c r="G101" s="181"/>
    </row>
    <row r="102" spans="2:7" ht="15">
      <c r="B102" s="181"/>
      <c r="C102" s="181"/>
      <c r="D102" s="181"/>
      <c r="E102" s="181"/>
      <c r="F102" s="181"/>
      <c r="G102" s="181"/>
    </row>
    <row r="103" spans="2:7" ht="15">
      <c r="B103" s="181"/>
      <c r="C103" s="181"/>
      <c r="D103" s="181"/>
      <c r="E103" s="181"/>
      <c r="F103" s="181"/>
      <c r="G103" s="181"/>
    </row>
    <row r="104" spans="2:7" ht="15">
      <c r="B104" s="181"/>
      <c r="C104" s="181"/>
      <c r="D104" s="181"/>
      <c r="E104" s="181"/>
      <c r="F104" s="181"/>
      <c r="G104" s="181"/>
    </row>
    <row r="105" spans="2:7" ht="15">
      <c r="B105" s="181"/>
      <c r="C105" s="181"/>
      <c r="D105" s="181"/>
      <c r="E105" s="181"/>
      <c r="F105" s="181"/>
      <c r="G105" s="181"/>
    </row>
  </sheetData>
  <sheetProtection/>
  <mergeCells count="1">
    <mergeCell ref="A3:E4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3" sqref="E3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4" t="s">
        <v>23</v>
      </c>
      <c r="B1" s="215"/>
      <c r="C1" s="215"/>
      <c r="D1" s="216"/>
      <c r="E1" s="133" t="s">
        <v>21</v>
      </c>
      <c r="F1" s="132"/>
      <c r="W1">
        <v>30.126</v>
      </c>
    </row>
    <row r="2" spans="1:6" ht="19.5" customHeight="1">
      <c r="A2" s="214" t="s">
        <v>24</v>
      </c>
      <c r="B2" s="215"/>
      <c r="C2" s="215"/>
      <c r="D2" s="216"/>
      <c r="E2" s="133" t="s">
        <v>19</v>
      </c>
      <c r="F2" s="132"/>
    </row>
    <row r="3" spans="1:6" ht="19.5" customHeight="1">
      <c r="A3" s="214" t="s">
        <v>25</v>
      </c>
      <c r="B3" s="215"/>
      <c r="C3" s="215"/>
      <c r="D3" s="216"/>
      <c r="E3" s="133" t="s">
        <v>300</v>
      </c>
      <c r="F3" s="132"/>
    </row>
    <row r="4" spans="1:6" ht="15">
      <c r="A4" s="134" t="s">
        <v>16</v>
      </c>
      <c r="B4" s="131"/>
      <c r="C4" s="131"/>
      <c r="D4" s="131"/>
      <c r="E4" s="131"/>
      <c r="F4" s="131"/>
    </row>
    <row r="5" spans="1:6" ht="15">
      <c r="A5" s="134" t="s">
        <v>173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135" t="s">
        <v>65</v>
      </c>
      <c r="B8" s="131"/>
      <c r="C8" s="131"/>
      <c r="D8" s="131"/>
      <c r="E8" s="131"/>
      <c r="F8" s="131"/>
    </row>
    <row r="9" spans="1:6" ht="15">
      <c r="A9" s="136" t="s">
        <v>62</v>
      </c>
      <c r="B9" s="136" t="s">
        <v>56</v>
      </c>
      <c r="C9" s="136" t="s">
        <v>57</v>
      </c>
      <c r="D9" s="136" t="s">
        <v>34</v>
      </c>
      <c r="E9" s="136" t="s">
        <v>63</v>
      </c>
      <c r="F9" s="136" t="s">
        <v>64</v>
      </c>
    </row>
    <row r="10" spans="1:26" ht="15">
      <c r="A10" s="143" t="s">
        <v>66</v>
      </c>
      <c r="B10" s="144"/>
      <c r="C10" s="140"/>
      <c r="D10" s="140"/>
      <c r="E10" s="141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145" t="s">
        <v>67</v>
      </c>
      <c r="B11" s="146">
        <f>'SO 18801'!L19</f>
        <v>149.26</v>
      </c>
      <c r="C11" s="146">
        <f>'SO 18801'!M19</f>
        <v>0</v>
      </c>
      <c r="D11" s="146">
        <f>'SO 18801'!I19</f>
        <v>149.26</v>
      </c>
      <c r="E11" s="147">
        <f>'SO 18801'!S19</f>
        <v>0</v>
      </c>
      <c r="F11" s="147">
        <f>'SO 18801'!V19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145" t="s">
        <v>68</v>
      </c>
      <c r="B12" s="146">
        <f>'SO 18801'!L26</f>
        <v>319.2</v>
      </c>
      <c r="C12" s="146">
        <f>'SO 18801'!M26</f>
        <v>0</v>
      </c>
      <c r="D12" s="146">
        <f>'SO 18801'!I26</f>
        <v>319.2</v>
      </c>
      <c r="E12" s="147">
        <f>'SO 18801'!S26</f>
        <v>3.71</v>
      </c>
      <c r="F12" s="147">
        <f>'SO 18801'!V26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145" t="s">
        <v>69</v>
      </c>
      <c r="B13" s="146">
        <f>'SO 18801'!L34</f>
        <v>475.19</v>
      </c>
      <c r="C13" s="146">
        <f>'SO 18801'!M34</f>
        <v>462.73</v>
      </c>
      <c r="D13" s="146">
        <f>'SO 18801'!I34</f>
        <v>937.92</v>
      </c>
      <c r="E13" s="147">
        <f>'SO 18801'!S34</f>
        <v>11.94</v>
      </c>
      <c r="F13" s="147">
        <f>'SO 18801'!V34</f>
        <v>0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145" t="s">
        <v>70</v>
      </c>
      <c r="B14" s="146">
        <f>'SO 18801'!L44</f>
        <v>322.39</v>
      </c>
      <c r="C14" s="146">
        <f>'SO 18801'!M44</f>
        <v>0</v>
      </c>
      <c r="D14" s="146">
        <f>'SO 18801'!I44</f>
        <v>322.39</v>
      </c>
      <c r="E14" s="147">
        <f>'SO 18801'!S44</f>
        <v>0</v>
      </c>
      <c r="F14" s="147">
        <f>'SO 18801'!V44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145" t="s">
        <v>71</v>
      </c>
      <c r="B15" s="146">
        <f>'SO 18801'!L48</f>
        <v>196.49</v>
      </c>
      <c r="C15" s="146">
        <f>'SO 18801'!M48</f>
        <v>0</v>
      </c>
      <c r="D15" s="146">
        <f>'SO 18801'!I48</f>
        <v>196.49</v>
      </c>
      <c r="E15" s="147">
        <f>'SO 18801'!S48</f>
        <v>0</v>
      </c>
      <c r="F15" s="147">
        <f>'SO 18801'!V48</f>
        <v>0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5">
      <c r="A16" s="2" t="s">
        <v>66</v>
      </c>
      <c r="B16" s="148">
        <f>'SO 18801'!L50</f>
        <v>1462.53</v>
      </c>
      <c r="C16" s="148">
        <f>'SO 18801'!M50</f>
        <v>462.73</v>
      </c>
      <c r="D16" s="148">
        <f>'SO 18801'!I50</f>
        <v>1925.26</v>
      </c>
      <c r="E16" s="149">
        <f>'SO 18801'!S50</f>
        <v>15.65</v>
      </c>
      <c r="F16" s="149">
        <f>'SO 18801'!V50</f>
        <v>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6" ht="15">
      <c r="A17" s="1"/>
      <c r="B17" s="138"/>
      <c r="C17" s="138"/>
      <c r="D17" s="138"/>
      <c r="E17" s="137"/>
      <c r="F17" s="137"/>
    </row>
    <row r="18" spans="1:26" ht="15">
      <c r="A18" s="2" t="s">
        <v>174</v>
      </c>
      <c r="B18" s="148"/>
      <c r="C18" s="146"/>
      <c r="D18" s="146"/>
      <c r="E18" s="147"/>
      <c r="F18" s="147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15">
      <c r="A19" s="145" t="s">
        <v>175</v>
      </c>
      <c r="B19" s="146">
        <f>'SO 18801'!L60</f>
        <v>209.01</v>
      </c>
      <c r="C19" s="146">
        <f>'SO 18801'!M60</f>
        <v>268.48</v>
      </c>
      <c r="D19" s="146">
        <f>'SO 18801'!I60</f>
        <v>477.49</v>
      </c>
      <c r="E19" s="147">
        <f>'SO 18801'!S60</f>
        <v>0.04</v>
      </c>
      <c r="F19" s="147">
        <f>'SO 18801'!V60</f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5">
      <c r="A20" s="145" t="s">
        <v>176</v>
      </c>
      <c r="B20" s="146">
        <f>'SO 18801'!L74</f>
        <v>857.08</v>
      </c>
      <c r="C20" s="146">
        <f>'SO 18801'!M74</f>
        <v>153.3</v>
      </c>
      <c r="D20" s="146">
        <f>'SO 18801'!I74</f>
        <v>1010.38</v>
      </c>
      <c r="E20" s="147">
        <f>'SO 18801'!S74</f>
        <v>0.45</v>
      </c>
      <c r="F20" s="147">
        <f>'SO 18801'!V74</f>
        <v>0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5">
      <c r="A21" s="145" t="s">
        <v>177</v>
      </c>
      <c r="B21" s="146">
        <f>'SO 18801'!L81</f>
        <v>441.7</v>
      </c>
      <c r="C21" s="146">
        <f>'SO 18801'!M81</f>
        <v>0</v>
      </c>
      <c r="D21" s="146">
        <f>'SO 18801'!I81</f>
        <v>441.7</v>
      </c>
      <c r="E21" s="147">
        <f>'SO 18801'!S81</f>
        <v>0.03</v>
      </c>
      <c r="F21" s="147">
        <f>'SO 18801'!V81</f>
        <v>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15">
      <c r="A22" s="145" t="s">
        <v>178</v>
      </c>
      <c r="B22" s="146">
        <f>'SO 18801'!L87</f>
        <v>347.08</v>
      </c>
      <c r="C22" s="146">
        <f>'SO 18801'!M87</f>
        <v>795.59</v>
      </c>
      <c r="D22" s="146">
        <f>'SO 18801'!I87</f>
        <v>1142.67</v>
      </c>
      <c r="E22" s="147">
        <f>'SO 18801'!S87</f>
        <v>0.52</v>
      </c>
      <c r="F22" s="147">
        <f>'SO 18801'!V87</f>
        <v>0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15">
      <c r="A23" s="145" t="s">
        <v>179</v>
      </c>
      <c r="B23" s="146">
        <f>'SO 18801'!L93</f>
        <v>979.06</v>
      </c>
      <c r="C23" s="146">
        <f>'SO 18801'!M93</f>
        <v>460</v>
      </c>
      <c r="D23" s="146">
        <f>'SO 18801'!I93</f>
        <v>1439.06</v>
      </c>
      <c r="E23" s="147">
        <f>'SO 18801'!S93</f>
        <v>0.01</v>
      </c>
      <c r="F23" s="147">
        <f>'SO 18801'!V93</f>
        <v>0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5">
      <c r="A24" s="145" t="s">
        <v>180</v>
      </c>
      <c r="B24" s="146">
        <f>'SO 18801'!L99</f>
        <v>516.1</v>
      </c>
      <c r="C24" s="146">
        <f>'SO 18801'!M99</f>
        <v>0</v>
      </c>
      <c r="D24" s="146">
        <f>'SO 18801'!I99</f>
        <v>516.1</v>
      </c>
      <c r="E24" s="147">
        <f>'SO 18801'!S99</f>
        <v>0.02</v>
      </c>
      <c r="F24" s="147">
        <f>'SO 18801'!V99</f>
        <v>0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5">
      <c r="A25" s="2" t="s">
        <v>174</v>
      </c>
      <c r="B25" s="148">
        <f>'SO 18801'!L101</f>
        <v>3350.03</v>
      </c>
      <c r="C25" s="148">
        <f>'SO 18801'!M101</f>
        <v>1677.37</v>
      </c>
      <c r="D25" s="148">
        <f>'SO 18801'!I101</f>
        <v>5027.4</v>
      </c>
      <c r="E25" s="149">
        <f>'SO 18801'!S101</f>
        <v>1.07</v>
      </c>
      <c r="F25" s="149">
        <f>'SO 18801'!V101</f>
        <v>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6" ht="15">
      <c r="A26" s="1"/>
      <c r="B26" s="138"/>
      <c r="C26" s="138"/>
      <c r="D26" s="138"/>
      <c r="E26" s="137"/>
      <c r="F26" s="137"/>
    </row>
    <row r="27" spans="1:26" ht="15">
      <c r="A27" s="2" t="s">
        <v>72</v>
      </c>
      <c r="B27" s="148">
        <f>'SO 18801'!L102</f>
        <v>4812.56</v>
      </c>
      <c r="C27" s="148">
        <f>'SO 18801'!M102</f>
        <v>2140.1</v>
      </c>
      <c r="D27" s="148">
        <f>'SO 18801'!I102</f>
        <v>6952.66</v>
      </c>
      <c r="E27" s="149">
        <f>'SO 18801'!S102</f>
        <v>16.72</v>
      </c>
      <c r="F27" s="149">
        <f>'SO 18801'!V102</f>
        <v>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6" ht="15">
      <c r="A28" s="1"/>
      <c r="B28" s="138"/>
      <c r="C28" s="138"/>
      <c r="D28" s="138"/>
      <c r="E28" s="137"/>
      <c r="F28" s="137"/>
    </row>
    <row r="29" spans="1:6" ht="15">
      <c r="A29" s="1"/>
      <c r="B29" s="138"/>
      <c r="C29" s="138"/>
      <c r="D29" s="138"/>
      <c r="E29" s="137"/>
      <c r="F29" s="137"/>
    </row>
    <row r="30" spans="1:6" ht="15">
      <c r="A30" s="1"/>
      <c r="B30" s="138"/>
      <c r="C30" s="138"/>
      <c r="D30" s="138"/>
      <c r="E30" s="137"/>
      <c r="F30" s="137"/>
    </row>
    <row r="31" spans="1:6" ht="15">
      <c r="A31" s="1"/>
      <c r="B31" s="138"/>
      <c r="C31" s="138"/>
      <c r="D31" s="138"/>
      <c r="E31" s="137"/>
      <c r="F31" s="137"/>
    </row>
    <row r="32" spans="1:6" ht="15">
      <c r="A32" s="1"/>
      <c r="B32" s="138"/>
      <c r="C32" s="138"/>
      <c r="D32" s="138"/>
      <c r="E32" s="137"/>
      <c r="F32" s="137"/>
    </row>
    <row r="33" spans="1:6" ht="15">
      <c r="A33" s="1"/>
      <c r="B33" s="138"/>
      <c r="C33" s="138"/>
      <c r="D33" s="138"/>
      <c r="E33" s="137"/>
      <c r="F33" s="137"/>
    </row>
    <row r="34" spans="1:6" ht="15">
      <c r="A34" s="1"/>
      <c r="B34" s="138"/>
      <c r="C34" s="138"/>
      <c r="D34" s="138"/>
      <c r="E34" s="137"/>
      <c r="F34" s="137"/>
    </row>
    <row r="35" spans="1:6" ht="15">
      <c r="A35" s="1"/>
      <c r="B35" s="138"/>
      <c r="C35" s="138"/>
      <c r="D35" s="138"/>
      <c r="E35" s="137"/>
      <c r="F35" s="137"/>
    </row>
    <row r="36" spans="1:6" ht="15">
      <c r="A36" s="1"/>
      <c r="B36" s="138"/>
      <c r="C36" s="138"/>
      <c r="D36" s="138"/>
      <c r="E36" s="137"/>
      <c r="F36" s="137"/>
    </row>
    <row r="37" spans="1:6" ht="15">
      <c r="A37" s="1"/>
      <c r="B37" s="138"/>
      <c r="C37" s="138"/>
      <c r="D37" s="138"/>
      <c r="E37" s="137"/>
      <c r="F37" s="137"/>
    </row>
    <row r="38" spans="1:6" ht="15">
      <c r="A38" s="1"/>
      <c r="B38" s="138"/>
      <c r="C38" s="138"/>
      <c r="D38" s="138"/>
      <c r="E38" s="137"/>
      <c r="F38" s="137"/>
    </row>
    <row r="39" spans="1:6" ht="15">
      <c r="A39" s="1"/>
      <c r="B39" s="138"/>
      <c r="C39" s="138"/>
      <c r="D39" s="138"/>
      <c r="E39" s="137"/>
      <c r="F39" s="137"/>
    </row>
    <row r="40" spans="1:6" ht="15">
      <c r="A40" s="1"/>
      <c r="B40" s="138"/>
      <c r="C40" s="138"/>
      <c r="D40" s="138"/>
      <c r="E40" s="137"/>
      <c r="F40" s="137"/>
    </row>
    <row r="41" spans="1:6" ht="15">
      <c r="A41" s="1"/>
      <c r="B41" s="138"/>
      <c r="C41" s="138"/>
      <c r="D41" s="138"/>
      <c r="E41" s="137"/>
      <c r="F41" s="137"/>
    </row>
    <row r="42" spans="1:6" ht="15">
      <c r="A42" s="1"/>
      <c r="B42" s="138"/>
      <c r="C42" s="138"/>
      <c r="D42" s="138"/>
      <c r="E42" s="137"/>
      <c r="F42" s="137"/>
    </row>
    <row r="43" spans="1:6" ht="15">
      <c r="A43" s="1"/>
      <c r="B43" s="138"/>
      <c r="C43" s="138"/>
      <c r="D43" s="138"/>
      <c r="E43" s="137"/>
      <c r="F43" s="137"/>
    </row>
    <row r="44" spans="1:6" ht="15">
      <c r="A44" s="1"/>
      <c r="B44" s="138"/>
      <c r="C44" s="138"/>
      <c r="D44" s="138"/>
      <c r="E44" s="137"/>
      <c r="F44" s="137"/>
    </row>
    <row r="45" spans="1:6" ht="15">
      <c r="A45" s="1"/>
      <c r="B45" s="138"/>
      <c r="C45" s="138"/>
      <c r="D45" s="138"/>
      <c r="E45" s="137"/>
      <c r="F45" s="137"/>
    </row>
    <row r="46" spans="1:6" ht="15">
      <c r="A46" s="1"/>
      <c r="B46" s="138"/>
      <c r="C46" s="138"/>
      <c r="D46" s="138"/>
      <c r="E46" s="137"/>
      <c r="F46" s="137"/>
    </row>
    <row r="47" spans="1:6" ht="15">
      <c r="A47" s="1"/>
      <c r="B47" s="138"/>
      <c r="C47" s="138"/>
      <c r="D47" s="138"/>
      <c r="E47" s="137"/>
      <c r="F47" s="137"/>
    </row>
    <row r="48" spans="1:6" ht="15">
      <c r="A48" s="1"/>
      <c r="B48" s="138"/>
      <c r="C48" s="138"/>
      <c r="D48" s="138"/>
      <c r="E48" s="137"/>
      <c r="F48" s="137"/>
    </row>
    <row r="49" spans="1:6" ht="15">
      <c r="A49" s="1"/>
      <c r="B49" s="138"/>
      <c r="C49" s="138"/>
      <c r="D49" s="138"/>
      <c r="E49" s="137"/>
      <c r="F49" s="137"/>
    </row>
    <row r="50" spans="1:6" ht="15">
      <c r="A50" s="1"/>
      <c r="B50" s="138"/>
      <c r="C50" s="138"/>
      <c r="D50" s="138"/>
      <c r="E50" s="137"/>
      <c r="F50" s="137"/>
    </row>
    <row r="51" spans="1:6" ht="15">
      <c r="A51" s="1"/>
      <c r="B51" s="138"/>
      <c r="C51" s="138"/>
      <c r="D51" s="138"/>
      <c r="E51" s="137"/>
      <c r="F51" s="137"/>
    </row>
    <row r="52" spans="1:6" ht="15">
      <c r="A52" s="1"/>
      <c r="B52" s="138"/>
      <c r="C52" s="138"/>
      <c r="D52" s="138"/>
      <c r="E52" s="137"/>
      <c r="F52" s="137"/>
    </row>
    <row r="53" spans="1:6" ht="15">
      <c r="A53" s="1"/>
      <c r="B53" s="138"/>
      <c r="C53" s="138"/>
      <c r="D53" s="138"/>
      <c r="E53" s="137"/>
      <c r="F53" s="137"/>
    </row>
    <row r="54" spans="1:6" ht="15">
      <c r="A54" s="1"/>
      <c r="B54" s="138"/>
      <c r="C54" s="138"/>
      <c r="D54" s="138"/>
      <c r="E54" s="137"/>
      <c r="F54" s="137"/>
    </row>
    <row r="55" spans="1:6" ht="15">
      <c r="A55" s="1"/>
      <c r="B55" s="138"/>
      <c r="C55" s="138"/>
      <c r="D55" s="138"/>
      <c r="E55" s="137"/>
      <c r="F55" s="137"/>
    </row>
    <row r="56" spans="1:6" ht="15">
      <c r="A56" s="1"/>
      <c r="B56" s="138"/>
      <c r="C56" s="138"/>
      <c r="D56" s="138"/>
      <c r="E56" s="137"/>
      <c r="F56" s="137"/>
    </row>
    <row r="57" spans="1:6" ht="15">
      <c r="A57" s="1"/>
      <c r="B57" s="138"/>
      <c r="C57" s="138"/>
      <c r="D57" s="138"/>
      <c r="E57" s="137"/>
      <c r="F57" s="137"/>
    </row>
    <row r="58" spans="1:6" ht="15">
      <c r="A58" s="1"/>
      <c r="B58" s="138"/>
      <c r="C58" s="138"/>
      <c r="D58" s="138"/>
      <c r="E58" s="137"/>
      <c r="F58" s="137"/>
    </row>
    <row r="59" spans="1:6" ht="15">
      <c r="A59" s="1"/>
      <c r="B59" s="138"/>
      <c r="C59" s="138"/>
      <c r="D59" s="138"/>
      <c r="E59" s="137"/>
      <c r="F59" s="137"/>
    </row>
    <row r="60" spans="1:6" ht="15">
      <c r="A60" s="1"/>
      <c r="B60" s="138"/>
      <c r="C60" s="138"/>
      <c r="D60" s="138"/>
      <c r="E60" s="137"/>
      <c r="F60" s="137"/>
    </row>
    <row r="61" spans="1:6" ht="15">
      <c r="A61" s="1"/>
      <c r="B61" s="138"/>
      <c r="C61" s="138"/>
      <c r="D61" s="138"/>
      <c r="E61" s="137"/>
      <c r="F61" s="137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I3" sqref="I3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7" t="s">
        <v>23</v>
      </c>
      <c r="C1" s="218"/>
      <c r="D1" s="218"/>
      <c r="E1" s="218"/>
      <c r="F1" s="218"/>
      <c r="G1" s="218"/>
      <c r="H1" s="219"/>
      <c r="I1" s="153" t="s">
        <v>83</v>
      </c>
      <c r="J1" s="11"/>
      <c r="K1" s="3"/>
      <c r="L1" s="3"/>
      <c r="M1" s="3"/>
      <c r="N1" s="3"/>
      <c r="O1" s="3"/>
      <c r="P1" s="5" t="s">
        <v>84</v>
      </c>
      <c r="Q1" s="1"/>
      <c r="R1" s="1"/>
      <c r="S1" s="3"/>
      <c r="V1" s="3"/>
      <c r="W1">
        <v>30.126</v>
      </c>
    </row>
    <row r="2" spans="1:22" ht="19.5" customHeight="1">
      <c r="A2" s="11"/>
      <c r="B2" s="217" t="s">
        <v>24</v>
      </c>
      <c r="C2" s="218"/>
      <c r="D2" s="218"/>
      <c r="E2" s="218"/>
      <c r="F2" s="218"/>
      <c r="G2" s="218"/>
      <c r="H2" s="219"/>
      <c r="I2" s="153" t="s">
        <v>19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7" t="s">
        <v>25</v>
      </c>
      <c r="C3" s="218"/>
      <c r="D3" s="218"/>
      <c r="E3" s="218"/>
      <c r="F3" s="218"/>
      <c r="G3" s="218"/>
      <c r="H3" s="219"/>
      <c r="I3" s="153" t="s">
        <v>85</v>
      </c>
      <c r="J3" s="11"/>
      <c r="K3" s="3"/>
      <c r="L3" s="3"/>
      <c r="M3" s="3"/>
      <c r="N3" s="3"/>
      <c r="O3" s="3"/>
      <c r="P3" s="220">
        <v>44673</v>
      </c>
      <c r="Q3" s="1"/>
      <c r="R3" s="1"/>
      <c r="S3" s="3"/>
      <c r="V3" s="3"/>
    </row>
    <row r="4" spans="1:22" ht="15">
      <c r="A4" s="3"/>
      <c r="B4" s="5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4" t="s">
        <v>173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6" t="s">
        <v>73</v>
      </c>
      <c r="B8" s="156" t="s">
        <v>74</v>
      </c>
      <c r="C8" s="156" t="s">
        <v>75</v>
      </c>
      <c r="D8" s="156" t="s">
        <v>76</v>
      </c>
      <c r="E8" s="156" t="s">
        <v>77</v>
      </c>
      <c r="F8" s="156" t="s">
        <v>78</v>
      </c>
      <c r="G8" s="156" t="s">
        <v>56</v>
      </c>
      <c r="H8" s="156" t="s">
        <v>57</v>
      </c>
      <c r="I8" s="156" t="s">
        <v>79</v>
      </c>
      <c r="J8" s="156"/>
      <c r="K8" s="156"/>
      <c r="L8" s="156"/>
      <c r="M8" s="156"/>
      <c r="N8" s="156"/>
      <c r="O8" s="156"/>
      <c r="P8" s="156" t="s">
        <v>80</v>
      </c>
      <c r="Q8" s="151"/>
      <c r="R8" s="151"/>
      <c r="S8" s="156" t="s">
        <v>81</v>
      </c>
      <c r="T8" s="152"/>
      <c r="U8" s="152"/>
      <c r="V8" s="156" t="s">
        <v>82</v>
      </c>
      <c r="W8" s="150"/>
      <c r="X8" s="150"/>
      <c r="Y8" s="150"/>
      <c r="Z8" s="150"/>
    </row>
    <row r="9" spans="1:26" ht="15">
      <c r="A9" s="139"/>
      <c r="B9" s="139"/>
      <c r="C9" s="157"/>
      <c r="D9" s="143" t="s">
        <v>66</v>
      </c>
      <c r="E9" s="139"/>
      <c r="F9" s="158"/>
      <c r="G9" s="140"/>
      <c r="H9" s="140"/>
      <c r="I9" s="140"/>
      <c r="J9" s="139"/>
      <c r="K9" s="139"/>
      <c r="L9" s="139"/>
      <c r="M9" s="139"/>
      <c r="N9" s="139"/>
      <c r="O9" s="139"/>
      <c r="P9" s="139"/>
      <c r="Q9" s="145"/>
      <c r="R9" s="145"/>
      <c r="S9" s="139"/>
      <c r="T9" s="142"/>
      <c r="U9" s="142"/>
      <c r="V9" s="139"/>
      <c r="W9" s="142"/>
      <c r="X9" s="142"/>
      <c r="Y9" s="142"/>
      <c r="Z9" s="142"/>
    </row>
    <row r="10" spans="1:26" ht="15">
      <c r="A10" s="145"/>
      <c r="B10" s="145"/>
      <c r="C10" s="160">
        <v>1</v>
      </c>
      <c r="D10" s="160" t="s">
        <v>67</v>
      </c>
      <c r="E10" s="145"/>
      <c r="F10" s="159"/>
      <c r="G10" s="146"/>
      <c r="H10" s="146"/>
      <c r="I10" s="146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2"/>
      <c r="U10" s="142"/>
      <c r="V10" s="145"/>
      <c r="W10" s="142"/>
      <c r="X10" s="142"/>
      <c r="Y10" s="142"/>
      <c r="Z10" s="142"/>
    </row>
    <row r="11" spans="1:26" ht="24.75" customHeight="1">
      <c r="A11" s="166"/>
      <c r="B11" s="161" t="s">
        <v>87</v>
      </c>
      <c r="C11" s="167" t="s">
        <v>181</v>
      </c>
      <c r="D11" s="161" t="s">
        <v>182</v>
      </c>
      <c r="E11" s="161" t="s">
        <v>90</v>
      </c>
      <c r="F11" s="162">
        <v>6.232</v>
      </c>
      <c r="G11" s="168">
        <v>6.5</v>
      </c>
      <c r="H11" s="168"/>
      <c r="I11" s="163">
        <f aca="true" t="shared" si="0" ref="I11:I18">ROUND(F11*(G11+H11),2)</f>
        <v>40.51</v>
      </c>
      <c r="J11" s="161">
        <f aca="true" t="shared" si="1" ref="J11:J18">ROUND(F11*(N11),2)</f>
        <v>0</v>
      </c>
      <c r="K11" s="164">
        <f aca="true" t="shared" si="2" ref="K11:K18">ROUND(F11*(O11),2)</f>
        <v>0</v>
      </c>
      <c r="L11" s="164">
        <f aca="true" t="shared" si="3" ref="L11:L18">ROUND(F11*(G11),2)</f>
        <v>40.51</v>
      </c>
      <c r="M11" s="164">
        <f aca="true" t="shared" si="4" ref="M11:M18">ROUND(F11*(H11),2)</f>
        <v>0</v>
      </c>
      <c r="N11" s="164">
        <v>0</v>
      </c>
      <c r="O11" s="164"/>
      <c r="P11" s="169"/>
      <c r="Q11" s="169"/>
      <c r="R11" s="169"/>
      <c r="S11" s="164">
        <f aca="true" t="shared" si="5" ref="S11:S18">ROUND(F11*(P11),3)</f>
        <v>0</v>
      </c>
      <c r="T11" s="165"/>
      <c r="U11" s="165"/>
      <c r="V11" s="169"/>
      <c r="Z11">
        <v>0</v>
      </c>
    </row>
    <row r="12" spans="1:26" ht="24.75" customHeight="1">
      <c r="A12" s="166"/>
      <c r="B12" s="161" t="s">
        <v>87</v>
      </c>
      <c r="C12" s="167" t="s">
        <v>183</v>
      </c>
      <c r="D12" s="161" t="s">
        <v>184</v>
      </c>
      <c r="E12" s="161" t="s">
        <v>90</v>
      </c>
      <c r="F12" s="162">
        <v>0.8</v>
      </c>
      <c r="G12" s="168">
        <v>10</v>
      </c>
      <c r="H12" s="168"/>
      <c r="I12" s="163">
        <f t="shared" si="0"/>
        <v>8</v>
      </c>
      <c r="J12" s="161">
        <f t="shared" si="1"/>
        <v>0</v>
      </c>
      <c r="K12" s="164">
        <f t="shared" si="2"/>
        <v>0</v>
      </c>
      <c r="L12" s="164">
        <f t="shared" si="3"/>
        <v>8</v>
      </c>
      <c r="M12" s="164">
        <f t="shared" si="4"/>
        <v>0</v>
      </c>
      <c r="N12" s="164">
        <v>0</v>
      </c>
      <c r="O12" s="164"/>
      <c r="P12" s="169"/>
      <c r="Q12" s="169"/>
      <c r="R12" s="169"/>
      <c r="S12" s="164">
        <f t="shared" si="5"/>
        <v>0</v>
      </c>
      <c r="T12" s="165"/>
      <c r="U12" s="165"/>
      <c r="V12" s="169"/>
      <c r="Z12">
        <v>0</v>
      </c>
    </row>
    <row r="13" spans="1:26" ht="24.75" customHeight="1">
      <c r="A13" s="166"/>
      <c r="B13" s="161" t="s">
        <v>87</v>
      </c>
      <c r="C13" s="167" t="s">
        <v>185</v>
      </c>
      <c r="D13" s="161" t="s">
        <v>92</v>
      </c>
      <c r="E13" s="161" t="s">
        <v>90</v>
      </c>
      <c r="F13" s="162">
        <v>7.032</v>
      </c>
      <c r="G13" s="168">
        <v>1</v>
      </c>
      <c r="H13" s="168"/>
      <c r="I13" s="163">
        <f t="shared" si="0"/>
        <v>7.03</v>
      </c>
      <c r="J13" s="161">
        <f t="shared" si="1"/>
        <v>0</v>
      </c>
      <c r="K13" s="164">
        <f t="shared" si="2"/>
        <v>0</v>
      </c>
      <c r="L13" s="164">
        <f t="shared" si="3"/>
        <v>7.03</v>
      </c>
      <c r="M13" s="164">
        <f t="shared" si="4"/>
        <v>0</v>
      </c>
      <c r="N13" s="164">
        <v>0</v>
      </c>
      <c r="O13" s="164"/>
      <c r="P13" s="169"/>
      <c r="Q13" s="169"/>
      <c r="R13" s="169"/>
      <c r="S13" s="164">
        <f t="shared" si="5"/>
        <v>0</v>
      </c>
      <c r="T13" s="165"/>
      <c r="U13" s="165"/>
      <c r="V13" s="169"/>
      <c r="Z13">
        <v>0</v>
      </c>
    </row>
    <row r="14" spans="1:26" ht="24.75" customHeight="1">
      <c r="A14" s="166"/>
      <c r="B14" s="161" t="s">
        <v>87</v>
      </c>
      <c r="C14" s="167" t="s">
        <v>186</v>
      </c>
      <c r="D14" s="161" t="s">
        <v>187</v>
      </c>
      <c r="E14" s="161" t="s">
        <v>90</v>
      </c>
      <c r="F14" s="162">
        <v>7.032</v>
      </c>
      <c r="G14" s="168">
        <v>2</v>
      </c>
      <c r="H14" s="168"/>
      <c r="I14" s="163">
        <f t="shared" si="0"/>
        <v>14.06</v>
      </c>
      <c r="J14" s="161">
        <f t="shared" si="1"/>
        <v>0</v>
      </c>
      <c r="K14" s="164">
        <f t="shared" si="2"/>
        <v>0</v>
      </c>
      <c r="L14" s="164">
        <f t="shared" si="3"/>
        <v>14.06</v>
      </c>
      <c r="M14" s="164">
        <f t="shared" si="4"/>
        <v>0</v>
      </c>
      <c r="N14" s="164">
        <v>0</v>
      </c>
      <c r="O14" s="164"/>
      <c r="P14" s="169"/>
      <c r="Q14" s="169"/>
      <c r="R14" s="169"/>
      <c r="S14" s="164">
        <f t="shared" si="5"/>
        <v>0</v>
      </c>
      <c r="T14" s="165"/>
      <c r="U14" s="165"/>
      <c r="V14" s="169"/>
      <c r="Z14">
        <v>0</v>
      </c>
    </row>
    <row r="15" spans="1:26" ht="24.75" customHeight="1">
      <c r="A15" s="166"/>
      <c r="B15" s="161" t="s">
        <v>87</v>
      </c>
      <c r="C15" s="167" t="s">
        <v>188</v>
      </c>
      <c r="D15" s="161" t="s">
        <v>189</v>
      </c>
      <c r="E15" s="161" t="s">
        <v>90</v>
      </c>
      <c r="F15" s="162">
        <v>7.032</v>
      </c>
      <c r="G15" s="168">
        <v>6.5</v>
      </c>
      <c r="H15" s="168"/>
      <c r="I15" s="163">
        <f t="shared" si="0"/>
        <v>45.71</v>
      </c>
      <c r="J15" s="161">
        <f t="shared" si="1"/>
        <v>0</v>
      </c>
      <c r="K15" s="164">
        <f t="shared" si="2"/>
        <v>0</v>
      </c>
      <c r="L15" s="164">
        <f t="shared" si="3"/>
        <v>45.71</v>
      </c>
      <c r="M15" s="164">
        <f t="shared" si="4"/>
        <v>0</v>
      </c>
      <c r="N15" s="164">
        <v>0</v>
      </c>
      <c r="O15" s="164"/>
      <c r="P15" s="169"/>
      <c r="Q15" s="169"/>
      <c r="R15" s="169"/>
      <c r="S15" s="164">
        <f t="shared" si="5"/>
        <v>0</v>
      </c>
      <c r="T15" s="165"/>
      <c r="U15" s="165"/>
      <c r="V15" s="169"/>
      <c r="Z15">
        <v>0</v>
      </c>
    </row>
    <row r="16" spans="1:26" ht="24.75" customHeight="1">
      <c r="A16" s="166"/>
      <c r="B16" s="161" t="s">
        <v>87</v>
      </c>
      <c r="C16" s="167" t="s">
        <v>190</v>
      </c>
      <c r="D16" s="161" t="s">
        <v>191</v>
      </c>
      <c r="E16" s="161" t="s">
        <v>90</v>
      </c>
      <c r="F16" s="162">
        <v>7.032</v>
      </c>
      <c r="G16" s="168">
        <v>1.5</v>
      </c>
      <c r="H16" s="168"/>
      <c r="I16" s="163">
        <f t="shared" si="0"/>
        <v>10.55</v>
      </c>
      <c r="J16" s="161">
        <f t="shared" si="1"/>
        <v>0</v>
      </c>
      <c r="K16" s="164">
        <f t="shared" si="2"/>
        <v>0</v>
      </c>
      <c r="L16" s="164">
        <f t="shared" si="3"/>
        <v>10.55</v>
      </c>
      <c r="M16" s="164">
        <f t="shared" si="4"/>
        <v>0</v>
      </c>
      <c r="N16" s="164">
        <v>0</v>
      </c>
      <c r="O16" s="164"/>
      <c r="P16" s="169"/>
      <c r="Q16" s="169"/>
      <c r="R16" s="169"/>
      <c r="S16" s="164">
        <f t="shared" si="5"/>
        <v>0</v>
      </c>
      <c r="T16" s="165"/>
      <c r="U16" s="165"/>
      <c r="V16" s="169"/>
      <c r="Z16">
        <v>0</v>
      </c>
    </row>
    <row r="17" spans="1:26" ht="24.75" customHeight="1">
      <c r="A17" s="166"/>
      <c r="B17" s="161" t="s">
        <v>137</v>
      </c>
      <c r="C17" s="167" t="s">
        <v>192</v>
      </c>
      <c r="D17" s="161" t="s">
        <v>193</v>
      </c>
      <c r="E17" s="161" t="s">
        <v>110</v>
      </c>
      <c r="F17" s="162">
        <v>3.12</v>
      </c>
      <c r="G17" s="168">
        <v>3</v>
      </c>
      <c r="H17" s="168"/>
      <c r="I17" s="163">
        <f t="shared" si="0"/>
        <v>9.36</v>
      </c>
      <c r="J17" s="161">
        <f t="shared" si="1"/>
        <v>0</v>
      </c>
      <c r="K17" s="164">
        <f t="shared" si="2"/>
        <v>0</v>
      </c>
      <c r="L17" s="164">
        <f t="shared" si="3"/>
        <v>9.36</v>
      </c>
      <c r="M17" s="164">
        <f t="shared" si="4"/>
        <v>0</v>
      </c>
      <c r="N17" s="164">
        <v>0</v>
      </c>
      <c r="O17" s="164"/>
      <c r="P17" s="169"/>
      <c r="Q17" s="169"/>
      <c r="R17" s="169"/>
      <c r="S17" s="164">
        <f t="shared" si="5"/>
        <v>0</v>
      </c>
      <c r="T17" s="165"/>
      <c r="U17" s="165"/>
      <c r="V17" s="169"/>
      <c r="Z17">
        <v>0</v>
      </c>
    </row>
    <row r="18" spans="1:26" ht="24.75" customHeight="1">
      <c r="A18" s="166"/>
      <c r="B18" s="161" t="s">
        <v>137</v>
      </c>
      <c r="C18" s="167" t="s">
        <v>194</v>
      </c>
      <c r="D18" s="161" t="s">
        <v>195</v>
      </c>
      <c r="E18" s="161" t="s">
        <v>110</v>
      </c>
      <c r="F18" s="162">
        <v>3.12</v>
      </c>
      <c r="G18" s="168">
        <v>4.5</v>
      </c>
      <c r="H18" s="168"/>
      <c r="I18" s="163">
        <f t="shared" si="0"/>
        <v>14.04</v>
      </c>
      <c r="J18" s="161">
        <f t="shared" si="1"/>
        <v>0</v>
      </c>
      <c r="K18" s="164">
        <f t="shared" si="2"/>
        <v>0</v>
      </c>
      <c r="L18" s="164">
        <f t="shared" si="3"/>
        <v>14.04</v>
      </c>
      <c r="M18" s="164">
        <f t="shared" si="4"/>
        <v>0</v>
      </c>
      <c r="N18" s="164">
        <v>0</v>
      </c>
      <c r="O18" s="164"/>
      <c r="P18" s="169"/>
      <c r="Q18" s="169"/>
      <c r="R18" s="169"/>
      <c r="S18" s="164">
        <f t="shared" si="5"/>
        <v>0</v>
      </c>
      <c r="T18" s="165"/>
      <c r="U18" s="165"/>
      <c r="V18" s="169"/>
      <c r="Z18">
        <v>0</v>
      </c>
    </row>
    <row r="19" spans="1:26" ht="15">
      <c r="A19" s="145"/>
      <c r="B19" s="145"/>
      <c r="C19" s="160">
        <v>1</v>
      </c>
      <c r="D19" s="160" t="s">
        <v>67</v>
      </c>
      <c r="E19" s="145"/>
      <c r="F19" s="159"/>
      <c r="G19" s="148">
        <f>ROUND((SUM(L10:L18))/1,2)</f>
        <v>149.26</v>
      </c>
      <c r="H19" s="148">
        <f>ROUND((SUM(M10:M18))/1,2)</f>
        <v>0</v>
      </c>
      <c r="I19" s="148">
        <f>ROUND((SUM(I10:I18))/1,2)</f>
        <v>149.26</v>
      </c>
      <c r="J19" s="145"/>
      <c r="K19" s="145"/>
      <c r="L19" s="145">
        <f>ROUND((SUM(L10:L18))/1,2)</f>
        <v>149.26</v>
      </c>
      <c r="M19" s="145">
        <f>ROUND((SUM(M10:M18))/1,2)</f>
        <v>0</v>
      </c>
      <c r="N19" s="145"/>
      <c r="O19" s="145"/>
      <c r="P19" s="170"/>
      <c r="Q19" s="145"/>
      <c r="R19" s="145"/>
      <c r="S19" s="170">
        <f>ROUND((SUM(S10:S18))/1,2)</f>
        <v>0</v>
      </c>
      <c r="T19" s="142"/>
      <c r="U19" s="142"/>
      <c r="V19" s="2">
        <f>ROUND((SUM(V10:V18))/1,2)</f>
        <v>0</v>
      </c>
      <c r="W19" s="142"/>
      <c r="X19" s="142"/>
      <c r="Y19" s="142"/>
      <c r="Z19" s="142"/>
    </row>
    <row r="20" spans="1:22" ht="15">
      <c r="A20" s="1"/>
      <c r="B20" s="1"/>
      <c r="C20" s="1"/>
      <c r="D20" s="1"/>
      <c r="E20" s="1"/>
      <c r="F20" s="155"/>
      <c r="G20" s="138"/>
      <c r="H20" s="138"/>
      <c r="I20" s="138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45"/>
      <c r="B21" s="145"/>
      <c r="C21" s="160">
        <v>2</v>
      </c>
      <c r="D21" s="160" t="s">
        <v>68</v>
      </c>
      <c r="E21" s="145"/>
      <c r="F21" s="159"/>
      <c r="G21" s="146"/>
      <c r="H21" s="146"/>
      <c r="I21" s="146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2"/>
      <c r="U21" s="142"/>
      <c r="V21" s="145"/>
      <c r="W21" s="142"/>
      <c r="X21" s="142"/>
      <c r="Y21" s="142"/>
      <c r="Z21" s="142"/>
    </row>
    <row r="22" spans="1:26" ht="24.75" customHeight="1">
      <c r="A22" s="166"/>
      <c r="B22" s="161" t="s">
        <v>145</v>
      </c>
      <c r="C22" s="167" t="s">
        <v>196</v>
      </c>
      <c r="D22" s="161" t="s">
        <v>197</v>
      </c>
      <c r="E22" s="161" t="s">
        <v>90</v>
      </c>
      <c r="F22" s="162">
        <v>0.4</v>
      </c>
      <c r="G22" s="168">
        <v>30</v>
      </c>
      <c r="H22" s="168"/>
      <c r="I22" s="163">
        <f>ROUND(F22*(G22+H22),2)</f>
        <v>12</v>
      </c>
      <c r="J22" s="161">
        <f>ROUND(F22*(N22),2)</f>
        <v>0</v>
      </c>
      <c r="K22" s="164">
        <f>ROUND(F22*(O22),2)</f>
        <v>0</v>
      </c>
      <c r="L22" s="164">
        <f>ROUND(F22*(G22),2)</f>
        <v>12</v>
      </c>
      <c r="M22" s="164">
        <f>ROUND(F22*(H22),2)</f>
        <v>0</v>
      </c>
      <c r="N22" s="164">
        <v>0</v>
      </c>
      <c r="O22" s="164"/>
      <c r="P22" s="169">
        <v>2.0664</v>
      </c>
      <c r="Q22" s="169"/>
      <c r="R22" s="169">
        <v>2.0664</v>
      </c>
      <c r="S22" s="164">
        <f>ROUND(F22*(P22),3)</f>
        <v>0.827</v>
      </c>
      <c r="T22" s="165"/>
      <c r="U22" s="165"/>
      <c r="V22" s="169"/>
      <c r="Z22">
        <v>0</v>
      </c>
    </row>
    <row r="23" spans="1:26" ht="24.75" customHeight="1">
      <c r="A23" s="166"/>
      <c r="B23" s="161" t="s">
        <v>198</v>
      </c>
      <c r="C23" s="167" t="s">
        <v>199</v>
      </c>
      <c r="D23" s="161" t="s">
        <v>200</v>
      </c>
      <c r="E23" s="161" t="s">
        <v>110</v>
      </c>
      <c r="F23" s="162">
        <v>6.4</v>
      </c>
      <c r="G23" s="168">
        <v>20</v>
      </c>
      <c r="H23" s="168"/>
      <c r="I23" s="163">
        <f>ROUND(F23*(G23+H23),2)</f>
        <v>128</v>
      </c>
      <c r="J23" s="161">
        <f>ROUND(F23*(N23),2)</f>
        <v>0</v>
      </c>
      <c r="K23" s="164">
        <f>ROUND(F23*(O23),2)</f>
        <v>0</v>
      </c>
      <c r="L23" s="164">
        <f>ROUND(F23*(G23),2)</f>
        <v>128</v>
      </c>
      <c r="M23" s="164">
        <f>ROUND(F23*(H23),2)</f>
        <v>0</v>
      </c>
      <c r="N23" s="164">
        <v>0</v>
      </c>
      <c r="O23" s="164"/>
      <c r="P23" s="169">
        <v>0.00407</v>
      </c>
      <c r="Q23" s="169"/>
      <c r="R23" s="169">
        <v>0.00407</v>
      </c>
      <c r="S23" s="164">
        <f>ROUND(F23*(P23),3)</f>
        <v>0.026</v>
      </c>
      <c r="T23" s="165"/>
      <c r="U23" s="165"/>
      <c r="V23" s="169"/>
      <c r="Z23">
        <v>0</v>
      </c>
    </row>
    <row r="24" spans="1:26" ht="24.75" customHeight="1">
      <c r="A24" s="166"/>
      <c r="B24" s="161" t="s">
        <v>198</v>
      </c>
      <c r="C24" s="167" t="s">
        <v>201</v>
      </c>
      <c r="D24" s="161" t="s">
        <v>202</v>
      </c>
      <c r="E24" s="161" t="s">
        <v>110</v>
      </c>
      <c r="F24" s="162">
        <v>6.4</v>
      </c>
      <c r="G24" s="168">
        <v>7</v>
      </c>
      <c r="H24" s="168"/>
      <c r="I24" s="163">
        <f>ROUND(F24*(G24+H24),2)</f>
        <v>44.8</v>
      </c>
      <c r="J24" s="161">
        <f>ROUND(F24*(N24),2)</f>
        <v>0</v>
      </c>
      <c r="K24" s="164">
        <f>ROUND(F24*(O24),2)</f>
        <v>0</v>
      </c>
      <c r="L24" s="164">
        <f>ROUND(F24*(G24),2)</f>
        <v>44.8</v>
      </c>
      <c r="M24" s="164">
        <f>ROUND(F24*(H24),2)</f>
        <v>0</v>
      </c>
      <c r="N24" s="164">
        <v>0</v>
      </c>
      <c r="O24" s="164"/>
      <c r="P24" s="169"/>
      <c r="Q24" s="169"/>
      <c r="R24" s="169"/>
      <c r="S24" s="164">
        <f>ROUND(F24*(P24),3)</f>
        <v>0</v>
      </c>
      <c r="T24" s="165"/>
      <c r="U24" s="165"/>
      <c r="V24" s="169"/>
      <c r="Z24">
        <v>0</v>
      </c>
    </row>
    <row r="25" spans="1:26" ht="24.75" customHeight="1">
      <c r="A25" s="166"/>
      <c r="B25" s="161" t="s">
        <v>198</v>
      </c>
      <c r="C25" s="167" t="s">
        <v>203</v>
      </c>
      <c r="D25" s="161" t="s">
        <v>204</v>
      </c>
      <c r="E25" s="161" t="s">
        <v>90</v>
      </c>
      <c r="F25" s="162">
        <v>1.2</v>
      </c>
      <c r="G25" s="168">
        <v>112</v>
      </c>
      <c r="H25" s="168"/>
      <c r="I25" s="163">
        <f>ROUND(F25*(G25+H25),2)</f>
        <v>134.4</v>
      </c>
      <c r="J25" s="161">
        <f>ROUND(F25*(N25),2)</f>
        <v>0</v>
      </c>
      <c r="K25" s="164">
        <f>ROUND(F25*(O25),2)</f>
        <v>0</v>
      </c>
      <c r="L25" s="164">
        <f>ROUND(F25*(G25),2)</f>
        <v>134.4</v>
      </c>
      <c r="M25" s="164">
        <f>ROUND(F25*(H25),2)</f>
        <v>0</v>
      </c>
      <c r="N25" s="164">
        <v>0</v>
      </c>
      <c r="O25" s="164"/>
      <c r="P25" s="169">
        <v>2.381461004</v>
      </c>
      <c r="Q25" s="169"/>
      <c r="R25" s="169">
        <v>2.381461004</v>
      </c>
      <c r="S25" s="164">
        <f>ROUND(F25*(P25),3)</f>
        <v>2.858</v>
      </c>
      <c r="T25" s="165"/>
      <c r="U25" s="165"/>
      <c r="V25" s="169"/>
      <c r="Z25">
        <v>0</v>
      </c>
    </row>
    <row r="26" spans="1:26" ht="15">
      <c r="A26" s="145"/>
      <c r="B26" s="145"/>
      <c r="C26" s="160">
        <v>2</v>
      </c>
      <c r="D26" s="160" t="s">
        <v>68</v>
      </c>
      <c r="E26" s="145"/>
      <c r="F26" s="159"/>
      <c r="G26" s="148">
        <f>ROUND((SUM(L21:L25))/1,2)</f>
        <v>319.2</v>
      </c>
      <c r="H26" s="148">
        <f>ROUND((SUM(M21:M25))/1,2)</f>
        <v>0</v>
      </c>
      <c r="I26" s="148">
        <f>ROUND((SUM(I21:I25))/1,2)</f>
        <v>319.2</v>
      </c>
      <c r="J26" s="145"/>
      <c r="K26" s="145"/>
      <c r="L26" s="145">
        <f>ROUND((SUM(L21:L25))/1,2)</f>
        <v>319.2</v>
      </c>
      <c r="M26" s="145">
        <f>ROUND((SUM(M21:M25))/1,2)</f>
        <v>0</v>
      </c>
      <c r="N26" s="145"/>
      <c r="O26" s="145"/>
      <c r="P26" s="170"/>
      <c r="Q26" s="145"/>
      <c r="R26" s="145"/>
      <c r="S26" s="170">
        <f>ROUND((SUM(S21:S25))/1,2)</f>
        <v>3.71</v>
      </c>
      <c r="T26" s="142"/>
      <c r="U26" s="142"/>
      <c r="V26" s="2">
        <f>ROUND((SUM(V21:V25))/1,2)</f>
        <v>0</v>
      </c>
      <c r="W26" s="142"/>
      <c r="X26" s="142"/>
      <c r="Y26" s="142"/>
      <c r="Z26" s="142"/>
    </row>
    <row r="27" spans="1:22" ht="15">
      <c r="A27" s="1"/>
      <c r="B27" s="1"/>
      <c r="C27" s="1"/>
      <c r="D27" s="1"/>
      <c r="E27" s="1"/>
      <c r="F27" s="155"/>
      <c r="G27" s="138"/>
      <c r="H27" s="138"/>
      <c r="I27" s="138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ht="15">
      <c r="A28" s="145"/>
      <c r="B28" s="145"/>
      <c r="C28" s="160">
        <v>5</v>
      </c>
      <c r="D28" s="160" t="s">
        <v>69</v>
      </c>
      <c r="E28" s="145"/>
      <c r="F28" s="159"/>
      <c r="G28" s="146"/>
      <c r="H28" s="146"/>
      <c r="I28" s="146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2"/>
      <c r="U28" s="142"/>
      <c r="V28" s="145"/>
      <c r="W28" s="142"/>
      <c r="X28" s="142"/>
      <c r="Y28" s="142"/>
      <c r="Z28" s="142"/>
    </row>
    <row r="29" spans="1:26" ht="24.75" customHeight="1">
      <c r="A29" s="166"/>
      <c r="B29" s="161" t="s">
        <v>111</v>
      </c>
      <c r="C29" s="167" t="s">
        <v>112</v>
      </c>
      <c r="D29" s="161" t="s">
        <v>113</v>
      </c>
      <c r="E29" s="161" t="s">
        <v>110</v>
      </c>
      <c r="F29" s="162">
        <v>15.58</v>
      </c>
      <c r="G29" s="168">
        <v>1.5</v>
      </c>
      <c r="H29" s="168"/>
      <c r="I29" s="163">
        <f>ROUND(F29*(G29+H29),2)</f>
        <v>23.37</v>
      </c>
      <c r="J29" s="161">
        <f>ROUND(F29*(N29),2)</f>
        <v>0</v>
      </c>
      <c r="K29" s="164">
        <f>ROUND(F29*(O29),2)</f>
        <v>0</v>
      </c>
      <c r="L29" s="164">
        <f>ROUND(F29*(G29),2)</f>
        <v>23.37</v>
      </c>
      <c r="M29" s="164">
        <f>ROUND(F29*(H29),2)</f>
        <v>0</v>
      </c>
      <c r="N29" s="164">
        <v>0</v>
      </c>
      <c r="O29" s="164"/>
      <c r="P29" s="169">
        <v>0.08096</v>
      </c>
      <c r="Q29" s="169"/>
      <c r="R29" s="169">
        <v>0.08096</v>
      </c>
      <c r="S29" s="164">
        <f>ROUND(F29*(P29),3)</f>
        <v>1.261</v>
      </c>
      <c r="T29" s="165"/>
      <c r="U29" s="165"/>
      <c r="V29" s="169"/>
      <c r="Z29">
        <v>0</v>
      </c>
    </row>
    <row r="30" spans="1:26" ht="24.75" customHeight="1">
      <c r="A30" s="166"/>
      <c r="B30" s="161" t="s">
        <v>111</v>
      </c>
      <c r="C30" s="167" t="s">
        <v>114</v>
      </c>
      <c r="D30" s="161" t="s">
        <v>115</v>
      </c>
      <c r="E30" s="161" t="s">
        <v>110</v>
      </c>
      <c r="F30" s="162">
        <v>15.58</v>
      </c>
      <c r="G30" s="168">
        <v>3</v>
      </c>
      <c r="H30" s="168"/>
      <c r="I30" s="163">
        <f>ROUND(F30*(G30+H30),2)</f>
        <v>46.74</v>
      </c>
      <c r="J30" s="161">
        <f>ROUND(F30*(N30),2)</f>
        <v>0</v>
      </c>
      <c r="K30" s="164">
        <f>ROUND(F30*(O30),2)</f>
        <v>0</v>
      </c>
      <c r="L30" s="164">
        <f>ROUND(F30*(G30),2)</f>
        <v>46.74</v>
      </c>
      <c r="M30" s="164">
        <f>ROUND(F30*(H30),2)</f>
        <v>0</v>
      </c>
      <c r="N30" s="164">
        <v>0</v>
      </c>
      <c r="O30" s="164"/>
      <c r="P30" s="169">
        <v>0.2024</v>
      </c>
      <c r="Q30" s="169"/>
      <c r="R30" s="169">
        <v>0.2024</v>
      </c>
      <c r="S30" s="164">
        <f>ROUND(F30*(P30),3)</f>
        <v>3.153</v>
      </c>
      <c r="T30" s="165"/>
      <c r="U30" s="165"/>
      <c r="V30" s="169"/>
      <c r="Z30">
        <v>0</v>
      </c>
    </row>
    <row r="31" spans="1:26" ht="24.75" customHeight="1">
      <c r="A31" s="176"/>
      <c r="B31" s="171" t="s">
        <v>124</v>
      </c>
      <c r="C31" s="177" t="s">
        <v>205</v>
      </c>
      <c r="D31" s="171" t="s">
        <v>206</v>
      </c>
      <c r="E31" s="171" t="s">
        <v>110</v>
      </c>
      <c r="F31" s="172">
        <v>17.138</v>
      </c>
      <c r="G31" s="178"/>
      <c r="H31" s="178">
        <v>27</v>
      </c>
      <c r="I31" s="173">
        <f>ROUND(F31*(G31+H31),2)</f>
        <v>462.73</v>
      </c>
      <c r="J31" s="171">
        <f>ROUND(F31*(N31),2)</f>
        <v>0</v>
      </c>
      <c r="K31" s="174">
        <f>ROUND(F31*(O31),2)</f>
        <v>0</v>
      </c>
      <c r="L31" s="174">
        <f>ROUND(F31*(G31),2)</f>
        <v>0</v>
      </c>
      <c r="M31" s="174">
        <f>ROUND(F31*(H31),2)</f>
        <v>462.73</v>
      </c>
      <c r="N31" s="174">
        <v>0</v>
      </c>
      <c r="O31" s="174"/>
      <c r="P31" s="179"/>
      <c r="Q31" s="179"/>
      <c r="R31" s="179"/>
      <c r="S31" s="174">
        <f>ROUND(F31*(P31),3)</f>
        <v>0</v>
      </c>
      <c r="T31" s="175"/>
      <c r="U31" s="175"/>
      <c r="V31" s="179"/>
      <c r="Z31">
        <v>0</v>
      </c>
    </row>
    <row r="32" spans="1:26" ht="24.75" customHeight="1">
      <c r="A32" s="166"/>
      <c r="B32" s="161" t="s">
        <v>111</v>
      </c>
      <c r="C32" s="167" t="s">
        <v>207</v>
      </c>
      <c r="D32" s="161" t="s">
        <v>208</v>
      </c>
      <c r="E32" s="161" t="s">
        <v>110</v>
      </c>
      <c r="F32" s="162">
        <v>15.58</v>
      </c>
      <c r="G32" s="168">
        <v>8</v>
      </c>
      <c r="H32" s="168"/>
      <c r="I32" s="163">
        <f>ROUND(F32*(G32+H32),2)</f>
        <v>124.64</v>
      </c>
      <c r="J32" s="161">
        <f>ROUND(F32*(N32),2)</f>
        <v>0</v>
      </c>
      <c r="K32" s="164">
        <f>ROUND(F32*(O32),2)</f>
        <v>0</v>
      </c>
      <c r="L32" s="164">
        <f>ROUND(F32*(G32),2)</f>
        <v>124.64</v>
      </c>
      <c r="M32" s="164">
        <f>ROUND(F32*(H32),2)</f>
        <v>0</v>
      </c>
      <c r="N32" s="164">
        <v>0</v>
      </c>
      <c r="O32" s="164"/>
      <c r="P32" s="169">
        <v>0.3708</v>
      </c>
      <c r="Q32" s="169"/>
      <c r="R32" s="169">
        <v>0.3708</v>
      </c>
      <c r="S32" s="164">
        <f>ROUND(F32*(P32),3)</f>
        <v>5.777</v>
      </c>
      <c r="T32" s="165"/>
      <c r="U32" s="165"/>
      <c r="V32" s="169"/>
      <c r="Z32">
        <v>0</v>
      </c>
    </row>
    <row r="33" spans="1:26" ht="24.75" customHeight="1">
      <c r="A33" s="166"/>
      <c r="B33" s="161" t="s">
        <v>111</v>
      </c>
      <c r="C33" s="167" t="s">
        <v>209</v>
      </c>
      <c r="D33" s="161" t="s">
        <v>210</v>
      </c>
      <c r="E33" s="161" t="s">
        <v>110</v>
      </c>
      <c r="F33" s="162">
        <v>15.58</v>
      </c>
      <c r="G33" s="168">
        <v>18</v>
      </c>
      <c r="H33" s="168"/>
      <c r="I33" s="163">
        <f>ROUND(F33*(G33+H33),2)</f>
        <v>280.44</v>
      </c>
      <c r="J33" s="161">
        <f>ROUND(F33*(N33),2)</f>
        <v>0</v>
      </c>
      <c r="K33" s="164">
        <f>ROUND(F33*(O33),2)</f>
        <v>0</v>
      </c>
      <c r="L33" s="164">
        <f>ROUND(F33*(G33),2)</f>
        <v>280.44</v>
      </c>
      <c r="M33" s="164">
        <f>ROUND(F33*(H33),2)</f>
        <v>0</v>
      </c>
      <c r="N33" s="164">
        <v>0</v>
      </c>
      <c r="O33" s="164"/>
      <c r="P33" s="169">
        <v>0.112</v>
      </c>
      <c r="Q33" s="169"/>
      <c r="R33" s="169">
        <v>0.112</v>
      </c>
      <c r="S33" s="164">
        <f>ROUND(F33*(P33),3)</f>
        <v>1.745</v>
      </c>
      <c r="T33" s="165"/>
      <c r="U33" s="165"/>
      <c r="V33" s="169"/>
      <c r="Z33">
        <v>0</v>
      </c>
    </row>
    <row r="34" spans="1:26" ht="15">
      <c r="A34" s="145"/>
      <c r="B34" s="145"/>
      <c r="C34" s="160">
        <v>5</v>
      </c>
      <c r="D34" s="160" t="s">
        <v>69</v>
      </c>
      <c r="E34" s="145"/>
      <c r="F34" s="159"/>
      <c r="G34" s="148">
        <f>ROUND((SUM(L28:L33))/1,2)</f>
        <v>475.19</v>
      </c>
      <c r="H34" s="148">
        <f>ROUND((SUM(M28:M33))/1,2)</f>
        <v>462.73</v>
      </c>
      <c r="I34" s="148">
        <f>ROUND((SUM(I28:I33))/1,2)</f>
        <v>937.92</v>
      </c>
      <c r="J34" s="145"/>
      <c r="K34" s="145"/>
      <c r="L34" s="145">
        <f>ROUND((SUM(L28:L33))/1,2)</f>
        <v>475.19</v>
      </c>
      <c r="M34" s="145">
        <f>ROUND((SUM(M28:M33))/1,2)</f>
        <v>462.73</v>
      </c>
      <c r="N34" s="145"/>
      <c r="O34" s="145"/>
      <c r="P34" s="170"/>
      <c r="Q34" s="145"/>
      <c r="R34" s="145"/>
      <c r="S34" s="170">
        <f>ROUND((SUM(S28:S33))/1,2)</f>
        <v>11.94</v>
      </c>
      <c r="T34" s="142"/>
      <c r="U34" s="142"/>
      <c r="V34" s="2">
        <f>ROUND((SUM(V28:V33))/1,2)</f>
        <v>0</v>
      </c>
      <c r="W34" s="142"/>
      <c r="X34" s="142"/>
      <c r="Y34" s="142"/>
      <c r="Z34" s="142"/>
    </row>
    <row r="35" spans="1:22" ht="15">
      <c r="A35" s="1"/>
      <c r="B35" s="1"/>
      <c r="C35" s="1"/>
      <c r="D35" s="1"/>
      <c r="E35" s="1"/>
      <c r="F35" s="155"/>
      <c r="G35" s="138"/>
      <c r="H35" s="138"/>
      <c r="I35" s="138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45"/>
      <c r="B36" s="145"/>
      <c r="C36" s="160">
        <v>9</v>
      </c>
      <c r="D36" s="160" t="s">
        <v>70</v>
      </c>
      <c r="E36" s="145"/>
      <c r="F36" s="159"/>
      <c r="G36" s="146"/>
      <c r="H36" s="146"/>
      <c r="I36" s="146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2"/>
      <c r="U36" s="142"/>
      <c r="V36" s="145"/>
      <c r="W36" s="142"/>
      <c r="X36" s="142"/>
      <c r="Y36" s="142"/>
      <c r="Z36" s="142"/>
    </row>
    <row r="37" spans="1:26" ht="24.75" customHeight="1">
      <c r="A37" s="166"/>
      <c r="B37" s="161" t="s">
        <v>170</v>
      </c>
      <c r="C37" s="167" t="s">
        <v>211</v>
      </c>
      <c r="D37" s="161" t="s">
        <v>212</v>
      </c>
      <c r="E37" s="161" t="s">
        <v>90</v>
      </c>
      <c r="F37" s="162">
        <v>0.192</v>
      </c>
      <c r="G37" s="168">
        <v>90</v>
      </c>
      <c r="H37" s="168"/>
      <c r="I37" s="163">
        <f aca="true" t="shared" si="6" ref="I37:I43">ROUND(F37*(G37+H37),2)</f>
        <v>17.28</v>
      </c>
      <c r="J37" s="161">
        <f aca="true" t="shared" si="7" ref="J37:J43">ROUND(F37*(N37),2)</f>
        <v>0</v>
      </c>
      <c r="K37" s="164">
        <f aca="true" t="shared" si="8" ref="K37:K43">ROUND(F37*(O37),2)</f>
        <v>0</v>
      </c>
      <c r="L37" s="164">
        <f aca="true" t="shared" si="9" ref="L37:L43">ROUND(F37*(G37),2)</f>
        <v>17.28</v>
      </c>
      <c r="M37" s="164">
        <f aca="true" t="shared" si="10" ref="M37:M43">ROUND(F37*(H37),2)</f>
        <v>0</v>
      </c>
      <c r="N37" s="164">
        <v>0</v>
      </c>
      <c r="O37" s="164"/>
      <c r="P37" s="169"/>
      <c r="Q37" s="169"/>
      <c r="R37" s="169"/>
      <c r="S37" s="164">
        <f aca="true" t="shared" si="11" ref="S37:S43">ROUND(F37*(P37),3)</f>
        <v>0</v>
      </c>
      <c r="T37" s="165"/>
      <c r="U37" s="165"/>
      <c r="V37" s="169"/>
      <c r="Z37">
        <v>0</v>
      </c>
    </row>
    <row r="38" spans="1:26" ht="24.75" customHeight="1">
      <c r="A38" s="166"/>
      <c r="B38" s="161" t="s">
        <v>170</v>
      </c>
      <c r="C38" s="167" t="s">
        <v>213</v>
      </c>
      <c r="D38" s="161" t="s">
        <v>214</v>
      </c>
      <c r="E38" s="161" t="s">
        <v>90</v>
      </c>
      <c r="F38" s="162">
        <v>0.513</v>
      </c>
      <c r="G38" s="168">
        <v>25</v>
      </c>
      <c r="H38" s="168"/>
      <c r="I38" s="163">
        <f t="shared" si="6"/>
        <v>12.83</v>
      </c>
      <c r="J38" s="161">
        <f t="shared" si="7"/>
        <v>0</v>
      </c>
      <c r="K38" s="164">
        <f t="shared" si="8"/>
        <v>0</v>
      </c>
      <c r="L38" s="164">
        <f t="shared" si="9"/>
        <v>12.83</v>
      </c>
      <c r="M38" s="164">
        <f t="shared" si="10"/>
        <v>0</v>
      </c>
      <c r="N38" s="164">
        <v>0</v>
      </c>
      <c r="O38" s="164"/>
      <c r="P38" s="169"/>
      <c r="Q38" s="169"/>
      <c r="R38" s="169"/>
      <c r="S38" s="164">
        <f t="shared" si="11"/>
        <v>0</v>
      </c>
      <c r="T38" s="165"/>
      <c r="U38" s="165"/>
      <c r="V38" s="169"/>
      <c r="Z38">
        <v>0</v>
      </c>
    </row>
    <row r="39" spans="1:26" ht="24.75" customHeight="1">
      <c r="A39" s="166"/>
      <c r="B39" s="161" t="s">
        <v>170</v>
      </c>
      <c r="C39" s="167" t="s">
        <v>215</v>
      </c>
      <c r="D39" s="161" t="s">
        <v>216</v>
      </c>
      <c r="E39" s="161" t="s">
        <v>90</v>
      </c>
      <c r="F39" s="162">
        <v>0.54</v>
      </c>
      <c r="G39" s="168">
        <v>25</v>
      </c>
      <c r="H39" s="168"/>
      <c r="I39" s="163">
        <f t="shared" si="6"/>
        <v>13.5</v>
      </c>
      <c r="J39" s="161">
        <f t="shared" si="7"/>
        <v>0</v>
      </c>
      <c r="K39" s="164">
        <f t="shared" si="8"/>
        <v>0</v>
      </c>
      <c r="L39" s="164">
        <f t="shared" si="9"/>
        <v>13.5</v>
      </c>
      <c r="M39" s="164">
        <f t="shared" si="10"/>
        <v>0</v>
      </c>
      <c r="N39" s="164">
        <v>0</v>
      </c>
      <c r="O39" s="164"/>
      <c r="P39" s="169"/>
      <c r="Q39" s="169"/>
      <c r="R39" s="169"/>
      <c r="S39" s="164">
        <f t="shared" si="11"/>
        <v>0</v>
      </c>
      <c r="T39" s="165"/>
      <c r="U39" s="165"/>
      <c r="V39" s="169"/>
      <c r="Z39">
        <v>0</v>
      </c>
    </row>
    <row r="40" spans="1:26" ht="24.75" customHeight="1">
      <c r="A40" s="166"/>
      <c r="B40" s="161" t="s">
        <v>137</v>
      </c>
      <c r="C40" s="167" t="s">
        <v>163</v>
      </c>
      <c r="D40" s="161" t="s">
        <v>164</v>
      </c>
      <c r="E40" s="161" t="s">
        <v>131</v>
      </c>
      <c r="F40" s="162">
        <v>2.874</v>
      </c>
      <c r="G40" s="168">
        <v>25</v>
      </c>
      <c r="H40" s="168"/>
      <c r="I40" s="163">
        <f t="shared" si="6"/>
        <v>71.85</v>
      </c>
      <c r="J40" s="161">
        <f t="shared" si="7"/>
        <v>0</v>
      </c>
      <c r="K40" s="164">
        <f t="shared" si="8"/>
        <v>0</v>
      </c>
      <c r="L40" s="164">
        <f t="shared" si="9"/>
        <v>71.85</v>
      </c>
      <c r="M40" s="164">
        <f t="shared" si="10"/>
        <v>0</v>
      </c>
      <c r="N40" s="164">
        <v>0</v>
      </c>
      <c r="O40" s="164"/>
      <c r="P40" s="169"/>
      <c r="Q40" s="169"/>
      <c r="R40" s="169"/>
      <c r="S40" s="164">
        <f t="shared" si="11"/>
        <v>0</v>
      </c>
      <c r="T40" s="165"/>
      <c r="U40" s="165"/>
      <c r="V40" s="169"/>
      <c r="Z40">
        <v>0</v>
      </c>
    </row>
    <row r="41" spans="1:26" ht="24.75" customHeight="1">
      <c r="A41" s="166"/>
      <c r="B41" s="161" t="s">
        <v>137</v>
      </c>
      <c r="C41" s="167" t="s">
        <v>166</v>
      </c>
      <c r="D41" s="161" t="s">
        <v>167</v>
      </c>
      <c r="E41" s="161" t="s">
        <v>131</v>
      </c>
      <c r="F41" s="162">
        <v>5.748</v>
      </c>
      <c r="G41" s="168">
        <v>1</v>
      </c>
      <c r="H41" s="168"/>
      <c r="I41" s="163">
        <f t="shared" si="6"/>
        <v>5.75</v>
      </c>
      <c r="J41" s="161">
        <f t="shared" si="7"/>
        <v>0</v>
      </c>
      <c r="K41" s="164">
        <f t="shared" si="8"/>
        <v>0</v>
      </c>
      <c r="L41" s="164">
        <f t="shared" si="9"/>
        <v>5.75</v>
      </c>
      <c r="M41" s="164">
        <f t="shared" si="10"/>
        <v>0</v>
      </c>
      <c r="N41" s="164">
        <v>0</v>
      </c>
      <c r="O41" s="164"/>
      <c r="P41" s="169"/>
      <c r="Q41" s="169"/>
      <c r="R41" s="169"/>
      <c r="S41" s="164">
        <f t="shared" si="11"/>
        <v>0</v>
      </c>
      <c r="T41" s="165"/>
      <c r="U41" s="165"/>
      <c r="V41" s="169"/>
      <c r="Z41">
        <v>0</v>
      </c>
    </row>
    <row r="42" spans="1:26" ht="24.75" customHeight="1">
      <c r="A42" s="166"/>
      <c r="B42" s="161" t="s">
        <v>170</v>
      </c>
      <c r="C42" s="167" t="s">
        <v>171</v>
      </c>
      <c r="D42" s="161" t="s">
        <v>172</v>
      </c>
      <c r="E42" s="161" t="s">
        <v>165</v>
      </c>
      <c r="F42" s="162">
        <v>2.874</v>
      </c>
      <c r="G42" s="168">
        <v>45</v>
      </c>
      <c r="H42" s="168"/>
      <c r="I42" s="163">
        <f t="shared" si="6"/>
        <v>129.33</v>
      </c>
      <c r="J42" s="161">
        <f t="shared" si="7"/>
        <v>0</v>
      </c>
      <c r="K42" s="164">
        <f t="shared" si="8"/>
        <v>0</v>
      </c>
      <c r="L42" s="164">
        <f t="shared" si="9"/>
        <v>129.33</v>
      </c>
      <c r="M42" s="164">
        <f t="shared" si="10"/>
        <v>0</v>
      </c>
      <c r="N42" s="164">
        <v>0</v>
      </c>
      <c r="O42" s="164"/>
      <c r="P42" s="169"/>
      <c r="Q42" s="169"/>
      <c r="R42" s="169"/>
      <c r="S42" s="164">
        <f t="shared" si="11"/>
        <v>0</v>
      </c>
      <c r="T42" s="165"/>
      <c r="U42" s="165"/>
      <c r="V42" s="169"/>
      <c r="Z42">
        <v>0</v>
      </c>
    </row>
    <row r="43" spans="1:26" ht="24.75" customHeight="1">
      <c r="A43" s="166"/>
      <c r="B43" s="161" t="s">
        <v>137</v>
      </c>
      <c r="C43" s="167" t="s">
        <v>168</v>
      </c>
      <c r="D43" s="161" t="s">
        <v>169</v>
      </c>
      <c r="E43" s="161" t="s">
        <v>165</v>
      </c>
      <c r="F43" s="162">
        <v>2.874</v>
      </c>
      <c r="G43" s="168">
        <v>25</v>
      </c>
      <c r="H43" s="168"/>
      <c r="I43" s="163">
        <f t="shared" si="6"/>
        <v>71.85</v>
      </c>
      <c r="J43" s="161">
        <f t="shared" si="7"/>
        <v>0</v>
      </c>
      <c r="K43" s="164">
        <f t="shared" si="8"/>
        <v>0</v>
      </c>
      <c r="L43" s="164">
        <f t="shared" si="9"/>
        <v>71.85</v>
      </c>
      <c r="M43" s="164">
        <f t="shared" si="10"/>
        <v>0</v>
      </c>
      <c r="N43" s="164">
        <v>0</v>
      </c>
      <c r="O43" s="164"/>
      <c r="P43" s="169"/>
      <c r="Q43" s="169"/>
      <c r="R43" s="169"/>
      <c r="S43" s="164">
        <f t="shared" si="11"/>
        <v>0</v>
      </c>
      <c r="T43" s="165"/>
      <c r="U43" s="165"/>
      <c r="V43" s="169"/>
      <c r="Z43">
        <v>0</v>
      </c>
    </row>
    <row r="44" spans="1:26" ht="15">
      <c r="A44" s="145"/>
      <c r="B44" s="145"/>
      <c r="C44" s="160">
        <v>9</v>
      </c>
      <c r="D44" s="160" t="s">
        <v>70</v>
      </c>
      <c r="E44" s="145"/>
      <c r="F44" s="159"/>
      <c r="G44" s="148">
        <f>ROUND((SUM(L36:L43))/1,2)</f>
        <v>322.39</v>
      </c>
      <c r="H44" s="148">
        <f>ROUND((SUM(M36:M43))/1,2)</f>
        <v>0</v>
      </c>
      <c r="I44" s="148">
        <f>ROUND((SUM(I36:I43))/1,2)</f>
        <v>322.39</v>
      </c>
      <c r="J44" s="145"/>
      <c r="K44" s="145"/>
      <c r="L44" s="145">
        <f>ROUND((SUM(L36:L43))/1,2)</f>
        <v>322.39</v>
      </c>
      <c r="M44" s="145">
        <f>ROUND((SUM(M36:M43))/1,2)</f>
        <v>0</v>
      </c>
      <c r="N44" s="145"/>
      <c r="O44" s="145"/>
      <c r="P44" s="170"/>
      <c r="Q44" s="145"/>
      <c r="R44" s="145"/>
      <c r="S44" s="170">
        <f>ROUND((SUM(S36:S43))/1,2)</f>
        <v>0</v>
      </c>
      <c r="T44" s="142"/>
      <c r="U44" s="142"/>
      <c r="V44" s="2">
        <f>ROUND((SUM(V36:V43))/1,2)</f>
        <v>0</v>
      </c>
      <c r="W44" s="142"/>
      <c r="X44" s="142"/>
      <c r="Y44" s="142"/>
      <c r="Z44" s="142"/>
    </row>
    <row r="45" spans="1:22" ht="15">
      <c r="A45" s="1"/>
      <c r="B45" s="1"/>
      <c r="C45" s="1"/>
      <c r="D45" s="1"/>
      <c r="E45" s="1"/>
      <c r="F45" s="155"/>
      <c r="G45" s="138"/>
      <c r="H45" s="138"/>
      <c r="I45" s="138"/>
      <c r="J45" s="1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ht="15">
      <c r="A46" s="145"/>
      <c r="B46" s="145"/>
      <c r="C46" s="160">
        <v>99</v>
      </c>
      <c r="D46" s="160" t="s">
        <v>71</v>
      </c>
      <c r="E46" s="145"/>
      <c r="F46" s="159"/>
      <c r="G46" s="146"/>
      <c r="H46" s="146"/>
      <c r="I46" s="146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2"/>
      <c r="U46" s="142"/>
      <c r="V46" s="145"/>
      <c r="W46" s="142"/>
      <c r="X46" s="142"/>
      <c r="Y46" s="142"/>
      <c r="Z46" s="142"/>
    </row>
    <row r="47" spans="1:26" ht="24.75" customHeight="1">
      <c r="A47" s="166"/>
      <c r="B47" s="161" t="s">
        <v>198</v>
      </c>
      <c r="C47" s="167" t="s">
        <v>217</v>
      </c>
      <c r="D47" s="161" t="s">
        <v>218</v>
      </c>
      <c r="E47" s="161" t="s">
        <v>131</v>
      </c>
      <c r="F47" s="162">
        <v>16.374</v>
      </c>
      <c r="G47" s="168">
        <v>12</v>
      </c>
      <c r="H47" s="168"/>
      <c r="I47" s="163">
        <f>ROUND(F47*(G47+H47),2)</f>
        <v>196.49</v>
      </c>
      <c r="J47" s="161">
        <f>ROUND(F47*(N47),2)</f>
        <v>0</v>
      </c>
      <c r="K47" s="164">
        <f>ROUND(F47*(O47),2)</f>
        <v>0</v>
      </c>
      <c r="L47" s="164">
        <f>ROUND(F47*(G47),2)</f>
        <v>196.49</v>
      </c>
      <c r="M47" s="164">
        <f>ROUND(F47*(H47),2)</f>
        <v>0</v>
      </c>
      <c r="N47" s="164">
        <v>0</v>
      </c>
      <c r="O47" s="164"/>
      <c r="P47" s="169"/>
      <c r="Q47" s="169"/>
      <c r="R47" s="169"/>
      <c r="S47" s="164">
        <f>ROUND(F47*(P47),3)</f>
        <v>0</v>
      </c>
      <c r="T47" s="165"/>
      <c r="U47" s="165"/>
      <c r="V47" s="169"/>
      <c r="Z47">
        <v>0</v>
      </c>
    </row>
    <row r="48" spans="1:26" ht="15">
      <c r="A48" s="145"/>
      <c r="B48" s="145"/>
      <c r="C48" s="160">
        <v>99</v>
      </c>
      <c r="D48" s="160" t="s">
        <v>71</v>
      </c>
      <c r="E48" s="145"/>
      <c r="F48" s="159"/>
      <c r="G48" s="148">
        <f>ROUND((SUM(L46:L47))/1,2)</f>
        <v>196.49</v>
      </c>
      <c r="H48" s="148">
        <f>ROUND((SUM(M46:M47))/1,2)</f>
        <v>0</v>
      </c>
      <c r="I48" s="148">
        <f>ROUND((SUM(I46:I47))/1,2)</f>
        <v>196.49</v>
      </c>
      <c r="J48" s="145"/>
      <c r="K48" s="145"/>
      <c r="L48" s="145">
        <f>ROUND((SUM(L46:L47))/1,2)</f>
        <v>196.49</v>
      </c>
      <c r="M48" s="145">
        <f>ROUND((SUM(M46:M47))/1,2)</f>
        <v>0</v>
      </c>
      <c r="N48" s="145"/>
      <c r="O48" s="145"/>
      <c r="P48" s="170"/>
      <c r="Q48" s="145"/>
      <c r="R48" s="145"/>
      <c r="S48" s="170">
        <f>ROUND((SUM(S46:S47))/1,2)</f>
        <v>0</v>
      </c>
      <c r="T48" s="142"/>
      <c r="U48" s="142"/>
      <c r="V48" s="2">
        <f>ROUND((SUM(V46:V47))/1,2)</f>
        <v>0</v>
      </c>
      <c r="W48" s="142"/>
      <c r="X48" s="142"/>
      <c r="Y48" s="142"/>
      <c r="Z48" s="142"/>
    </row>
    <row r="49" spans="1:22" ht="15">
      <c r="A49" s="1"/>
      <c r="B49" s="1"/>
      <c r="C49" s="1"/>
      <c r="D49" s="1"/>
      <c r="E49" s="1"/>
      <c r="F49" s="155"/>
      <c r="G49" s="138"/>
      <c r="H49" s="138"/>
      <c r="I49" s="138"/>
      <c r="J49" s="1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2" ht="15">
      <c r="A50" s="145"/>
      <c r="B50" s="145"/>
      <c r="C50" s="145"/>
      <c r="D50" s="2" t="s">
        <v>66</v>
      </c>
      <c r="E50" s="145"/>
      <c r="F50" s="159"/>
      <c r="G50" s="148">
        <f>ROUND((SUM(L9:L49))/2,2)</f>
        <v>1462.53</v>
      </c>
      <c r="H50" s="148">
        <f>ROUND((SUM(M9:M49))/2,2)</f>
        <v>462.73</v>
      </c>
      <c r="I50" s="148">
        <f>ROUND((SUM(I9:I49))/2,2)</f>
        <v>1925.26</v>
      </c>
      <c r="J50" s="146"/>
      <c r="K50" s="145"/>
      <c r="L50" s="146">
        <f>ROUND((SUM(L9:L49))/2,2)</f>
        <v>1462.53</v>
      </c>
      <c r="M50" s="146">
        <f>ROUND((SUM(M9:M49))/2,2)</f>
        <v>462.73</v>
      </c>
      <c r="N50" s="145"/>
      <c r="O50" s="145"/>
      <c r="P50" s="170"/>
      <c r="Q50" s="145"/>
      <c r="R50" s="145"/>
      <c r="S50" s="170">
        <f>ROUND((SUM(S9:S49))/2,2)</f>
        <v>15.65</v>
      </c>
      <c r="T50" s="142"/>
      <c r="U50" s="142"/>
      <c r="V50" s="2">
        <f>ROUND((SUM(V9:V49))/2,2)</f>
        <v>0</v>
      </c>
    </row>
    <row r="51" spans="1:22" ht="15">
      <c r="A51" s="1"/>
      <c r="B51" s="1"/>
      <c r="C51" s="1"/>
      <c r="D51" s="1"/>
      <c r="E51" s="1"/>
      <c r="F51" s="155"/>
      <c r="G51" s="138"/>
      <c r="H51" s="138"/>
      <c r="I51" s="138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ht="15">
      <c r="A52" s="145"/>
      <c r="B52" s="145"/>
      <c r="C52" s="145"/>
      <c r="D52" s="2" t="s">
        <v>174</v>
      </c>
      <c r="E52" s="145"/>
      <c r="F52" s="159"/>
      <c r="G52" s="146"/>
      <c r="H52" s="146"/>
      <c r="I52" s="146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2"/>
      <c r="U52" s="142"/>
      <c r="V52" s="145"/>
      <c r="W52" s="142"/>
      <c r="X52" s="142"/>
      <c r="Y52" s="142"/>
      <c r="Z52" s="142"/>
    </row>
    <row r="53" spans="1:26" ht="15">
      <c r="A53" s="145"/>
      <c r="B53" s="145"/>
      <c r="C53" s="160">
        <v>712</v>
      </c>
      <c r="D53" s="160" t="s">
        <v>175</v>
      </c>
      <c r="E53" s="145"/>
      <c r="F53" s="159"/>
      <c r="G53" s="146"/>
      <c r="H53" s="146"/>
      <c r="I53" s="146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2"/>
      <c r="U53" s="142"/>
      <c r="V53" s="145"/>
      <c r="W53" s="142"/>
      <c r="X53" s="142"/>
      <c r="Y53" s="142"/>
      <c r="Z53" s="142"/>
    </row>
    <row r="54" spans="1:26" ht="24.75" customHeight="1">
      <c r="A54" s="166"/>
      <c r="B54" s="161" t="s">
        <v>219</v>
      </c>
      <c r="C54" s="167" t="s">
        <v>220</v>
      </c>
      <c r="D54" s="161" t="s">
        <v>221</v>
      </c>
      <c r="E54" s="161" t="s">
        <v>110</v>
      </c>
      <c r="F54" s="162">
        <v>15.99</v>
      </c>
      <c r="G54" s="168">
        <v>6</v>
      </c>
      <c r="H54" s="168"/>
      <c r="I54" s="163">
        <f aca="true" t="shared" si="12" ref="I54:I59">ROUND(F54*(G54+H54),2)</f>
        <v>95.94</v>
      </c>
      <c r="J54" s="161">
        <f aca="true" t="shared" si="13" ref="J54:J59">ROUND(F54*(N54),2)</f>
        <v>0</v>
      </c>
      <c r="K54" s="164">
        <f aca="true" t="shared" si="14" ref="K54:K59">ROUND(F54*(O54),2)</f>
        <v>0</v>
      </c>
      <c r="L54" s="164">
        <f aca="true" t="shared" si="15" ref="L54:L59">ROUND(F54*(G54),2)</f>
        <v>95.94</v>
      </c>
      <c r="M54" s="164">
        <f aca="true" t="shared" si="16" ref="M54:M59">ROUND(F54*(H54),2)</f>
        <v>0</v>
      </c>
      <c r="N54" s="164">
        <v>0</v>
      </c>
      <c r="O54" s="164"/>
      <c r="P54" s="169">
        <v>3E-05</v>
      </c>
      <c r="Q54" s="169"/>
      <c r="R54" s="169">
        <v>3E-05</v>
      </c>
      <c r="S54" s="164">
        <f aca="true" t="shared" si="17" ref="S54:S59">ROUND(F54*(P54),3)</f>
        <v>0</v>
      </c>
      <c r="T54" s="165"/>
      <c r="U54" s="165"/>
      <c r="V54" s="169"/>
      <c r="Z54">
        <v>0</v>
      </c>
    </row>
    <row r="55" spans="1:26" ht="24.75" customHeight="1">
      <c r="A55" s="166"/>
      <c r="B55" s="161" t="s">
        <v>219</v>
      </c>
      <c r="C55" s="167" t="s">
        <v>222</v>
      </c>
      <c r="D55" s="161" t="s">
        <v>223</v>
      </c>
      <c r="E55" s="161" t="s">
        <v>144</v>
      </c>
      <c r="F55" s="162">
        <v>16</v>
      </c>
      <c r="G55" s="168">
        <v>3.5</v>
      </c>
      <c r="H55" s="168"/>
      <c r="I55" s="163">
        <f t="shared" si="12"/>
        <v>56</v>
      </c>
      <c r="J55" s="161">
        <f t="shared" si="13"/>
        <v>0</v>
      </c>
      <c r="K55" s="164">
        <f t="shared" si="14"/>
        <v>0</v>
      </c>
      <c r="L55" s="164">
        <f t="shared" si="15"/>
        <v>56</v>
      </c>
      <c r="M55" s="164">
        <f t="shared" si="16"/>
        <v>0</v>
      </c>
      <c r="N55" s="164">
        <v>0</v>
      </c>
      <c r="O55" s="164"/>
      <c r="P55" s="169">
        <v>2E-05</v>
      </c>
      <c r="Q55" s="169"/>
      <c r="R55" s="169">
        <v>2E-05</v>
      </c>
      <c r="S55" s="164">
        <f t="shared" si="17"/>
        <v>0</v>
      </c>
      <c r="T55" s="165"/>
      <c r="U55" s="165"/>
      <c r="V55" s="169"/>
      <c r="Z55">
        <v>0</v>
      </c>
    </row>
    <row r="56" spans="1:26" ht="24.75" customHeight="1">
      <c r="A56" s="166"/>
      <c r="B56" s="161" t="s">
        <v>219</v>
      </c>
      <c r="C56" s="167" t="s">
        <v>224</v>
      </c>
      <c r="D56" s="161" t="s">
        <v>225</v>
      </c>
      <c r="E56" s="161" t="s">
        <v>110</v>
      </c>
      <c r="F56" s="162">
        <v>15.99</v>
      </c>
      <c r="G56" s="168">
        <v>3.4</v>
      </c>
      <c r="H56" s="168"/>
      <c r="I56" s="163">
        <f t="shared" si="12"/>
        <v>54.37</v>
      </c>
      <c r="J56" s="161">
        <f t="shared" si="13"/>
        <v>0</v>
      </c>
      <c r="K56" s="164">
        <f t="shared" si="14"/>
        <v>0</v>
      </c>
      <c r="L56" s="164">
        <f t="shared" si="15"/>
        <v>54.37</v>
      </c>
      <c r="M56" s="164">
        <f t="shared" si="16"/>
        <v>0</v>
      </c>
      <c r="N56" s="164">
        <v>0</v>
      </c>
      <c r="O56" s="164"/>
      <c r="P56" s="169"/>
      <c r="Q56" s="169"/>
      <c r="R56" s="169"/>
      <c r="S56" s="164">
        <f t="shared" si="17"/>
        <v>0</v>
      </c>
      <c r="T56" s="165"/>
      <c r="U56" s="165"/>
      <c r="V56" s="169"/>
      <c r="Z56">
        <v>0</v>
      </c>
    </row>
    <row r="57" spans="1:26" ht="24.75" customHeight="1">
      <c r="A57" s="176"/>
      <c r="B57" s="171" t="s">
        <v>226</v>
      </c>
      <c r="C57" s="177" t="s">
        <v>227</v>
      </c>
      <c r="D57" s="171" t="s">
        <v>228</v>
      </c>
      <c r="E57" s="171" t="s">
        <v>110</v>
      </c>
      <c r="F57" s="172">
        <v>18.389</v>
      </c>
      <c r="G57" s="178"/>
      <c r="H57" s="178">
        <v>12.5</v>
      </c>
      <c r="I57" s="173">
        <f t="shared" si="12"/>
        <v>229.86</v>
      </c>
      <c r="J57" s="171">
        <f t="shared" si="13"/>
        <v>0</v>
      </c>
      <c r="K57" s="174">
        <f t="shared" si="14"/>
        <v>0</v>
      </c>
      <c r="L57" s="174">
        <f t="shared" si="15"/>
        <v>0</v>
      </c>
      <c r="M57" s="174">
        <f t="shared" si="16"/>
        <v>229.86</v>
      </c>
      <c r="N57" s="174">
        <v>0</v>
      </c>
      <c r="O57" s="174"/>
      <c r="P57" s="179">
        <v>0.0019</v>
      </c>
      <c r="Q57" s="179"/>
      <c r="R57" s="179">
        <v>0.0019</v>
      </c>
      <c r="S57" s="174">
        <f t="shared" si="17"/>
        <v>0.035</v>
      </c>
      <c r="T57" s="175"/>
      <c r="U57" s="175"/>
      <c r="V57" s="179"/>
      <c r="Z57">
        <v>0</v>
      </c>
    </row>
    <row r="58" spans="1:26" ht="24.75" customHeight="1">
      <c r="A58" s="176"/>
      <c r="B58" s="171" t="s">
        <v>148</v>
      </c>
      <c r="C58" s="177" t="s">
        <v>229</v>
      </c>
      <c r="D58" s="171" t="s">
        <v>298</v>
      </c>
      <c r="E58" s="171" t="s">
        <v>110</v>
      </c>
      <c r="F58" s="172">
        <v>18.389</v>
      </c>
      <c r="G58" s="178"/>
      <c r="H58" s="178">
        <v>2.1</v>
      </c>
      <c r="I58" s="173">
        <f t="shared" si="12"/>
        <v>38.62</v>
      </c>
      <c r="J58" s="171">
        <f t="shared" si="13"/>
        <v>0</v>
      </c>
      <c r="K58" s="174">
        <f t="shared" si="14"/>
        <v>0</v>
      </c>
      <c r="L58" s="174">
        <f t="shared" si="15"/>
        <v>0</v>
      </c>
      <c r="M58" s="174">
        <f t="shared" si="16"/>
        <v>38.62</v>
      </c>
      <c r="N58" s="174">
        <v>0</v>
      </c>
      <c r="O58" s="174"/>
      <c r="P58" s="179">
        <v>0.0004</v>
      </c>
      <c r="Q58" s="179"/>
      <c r="R58" s="179">
        <v>0.0004</v>
      </c>
      <c r="S58" s="174">
        <f t="shared" si="17"/>
        <v>0.007</v>
      </c>
      <c r="T58" s="175"/>
      <c r="U58" s="175"/>
      <c r="V58" s="179"/>
      <c r="Z58">
        <v>0</v>
      </c>
    </row>
    <row r="59" spans="1:26" ht="24.75" customHeight="1">
      <c r="A59" s="166"/>
      <c r="B59" s="161" t="s">
        <v>219</v>
      </c>
      <c r="C59" s="167" t="s">
        <v>230</v>
      </c>
      <c r="D59" s="161" t="s">
        <v>231</v>
      </c>
      <c r="E59" s="161" t="s">
        <v>232</v>
      </c>
      <c r="F59" s="162">
        <v>2.7</v>
      </c>
      <c r="G59" s="168">
        <v>1</v>
      </c>
      <c r="H59" s="168"/>
      <c r="I59" s="163">
        <f t="shared" si="12"/>
        <v>2.7</v>
      </c>
      <c r="J59" s="161">
        <f t="shared" si="13"/>
        <v>0</v>
      </c>
      <c r="K59" s="164">
        <f t="shared" si="14"/>
        <v>0</v>
      </c>
      <c r="L59" s="164">
        <f t="shared" si="15"/>
        <v>2.7</v>
      </c>
      <c r="M59" s="164">
        <f t="shared" si="16"/>
        <v>0</v>
      </c>
      <c r="N59" s="164">
        <v>0</v>
      </c>
      <c r="O59" s="164"/>
      <c r="P59" s="169"/>
      <c r="Q59" s="169"/>
      <c r="R59" s="169"/>
      <c r="S59" s="164">
        <f t="shared" si="17"/>
        <v>0</v>
      </c>
      <c r="T59" s="165"/>
      <c r="U59" s="165"/>
      <c r="V59" s="169"/>
      <c r="Z59">
        <v>0</v>
      </c>
    </row>
    <row r="60" spans="1:26" ht="15">
      <c r="A60" s="145"/>
      <c r="B60" s="145"/>
      <c r="C60" s="160">
        <v>712</v>
      </c>
      <c r="D60" s="160" t="s">
        <v>175</v>
      </c>
      <c r="E60" s="145"/>
      <c r="F60" s="159"/>
      <c r="G60" s="148">
        <f>ROUND((SUM(L53:L59))/1,2)</f>
        <v>209.01</v>
      </c>
      <c r="H60" s="148">
        <f>ROUND((SUM(M53:M59))/1,2)</f>
        <v>268.48</v>
      </c>
      <c r="I60" s="148">
        <f>ROUND((SUM(I53:I59))/1,2)</f>
        <v>477.49</v>
      </c>
      <c r="J60" s="145"/>
      <c r="K60" s="145"/>
      <c r="L60" s="145">
        <f>ROUND((SUM(L53:L59))/1,2)</f>
        <v>209.01</v>
      </c>
      <c r="M60" s="145">
        <f>ROUND((SUM(M53:M59))/1,2)</f>
        <v>268.48</v>
      </c>
      <c r="N60" s="145"/>
      <c r="O60" s="145"/>
      <c r="P60" s="170"/>
      <c r="Q60" s="145"/>
      <c r="R60" s="145"/>
      <c r="S60" s="170">
        <f>ROUND((SUM(S53:S59))/1,2)</f>
        <v>0.04</v>
      </c>
      <c r="T60" s="142"/>
      <c r="U60" s="142"/>
      <c r="V60" s="2">
        <f>ROUND((SUM(V53:V59))/1,2)</f>
        <v>0</v>
      </c>
      <c r="W60" s="142"/>
      <c r="X60" s="142"/>
      <c r="Y60" s="142"/>
      <c r="Z60" s="142"/>
    </row>
    <row r="61" spans="1:22" ht="15">
      <c r="A61" s="1"/>
      <c r="B61" s="1"/>
      <c r="C61" s="1"/>
      <c r="D61" s="1"/>
      <c r="E61" s="1"/>
      <c r="F61" s="155"/>
      <c r="G61" s="138"/>
      <c r="H61" s="138"/>
      <c r="I61" s="138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ht="15">
      <c r="A62" s="145"/>
      <c r="B62" s="145"/>
      <c r="C62" s="160">
        <v>762</v>
      </c>
      <c r="D62" s="160" t="s">
        <v>176</v>
      </c>
      <c r="E62" s="145"/>
      <c r="F62" s="159"/>
      <c r="G62" s="146"/>
      <c r="H62" s="146"/>
      <c r="I62" s="146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2"/>
      <c r="U62" s="142"/>
      <c r="V62" s="145"/>
      <c r="W62" s="142"/>
      <c r="X62" s="142"/>
      <c r="Y62" s="142"/>
      <c r="Z62" s="142"/>
    </row>
    <row r="63" spans="1:26" ht="24.75" customHeight="1">
      <c r="A63" s="166"/>
      <c r="B63" s="161" t="s">
        <v>233</v>
      </c>
      <c r="C63" s="167" t="s">
        <v>234</v>
      </c>
      <c r="D63" s="161" t="s">
        <v>235</v>
      </c>
      <c r="E63" s="161" t="s">
        <v>110</v>
      </c>
      <c r="F63" s="162">
        <v>15.2</v>
      </c>
      <c r="G63" s="168">
        <v>5</v>
      </c>
      <c r="H63" s="168"/>
      <c r="I63" s="163">
        <f aca="true" t="shared" si="18" ref="I63:I73">ROUND(F63*(G63+H63),2)</f>
        <v>76</v>
      </c>
      <c r="J63" s="161">
        <f aca="true" t="shared" si="19" ref="J63:J73">ROUND(F63*(N63),2)</f>
        <v>0</v>
      </c>
      <c r="K63" s="164">
        <f aca="true" t="shared" si="20" ref="K63:K73">ROUND(F63*(O63),2)</f>
        <v>0</v>
      </c>
      <c r="L63" s="164">
        <f aca="true" t="shared" si="21" ref="L63:L73">ROUND(F63*(G63),2)</f>
        <v>76</v>
      </c>
      <c r="M63" s="164">
        <f aca="true" t="shared" si="22" ref="M63:M73">ROUND(F63*(H63),2)</f>
        <v>0</v>
      </c>
      <c r="N63" s="164">
        <v>0</v>
      </c>
      <c r="O63" s="164"/>
      <c r="P63" s="169"/>
      <c r="Q63" s="169"/>
      <c r="R63" s="169"/>
      <c r="S63" s="164">
        <f aca="true" t="shared" si="23" ref="S63:S73">ROUND(F63*(P63),3)</f>
        <v>0</v>
      </c>
      <c r="T63" s="165"/>
      <c r="U63" s="165"/>
      <c r="V63" s="169"/>
      <c r="Z63">
        <v>0</v>
      </c>
    </row>
    <row r="64" spans="1:26" ht="24.75" customHeight="1">
      <c r="A64" s="166"/>
      <c r="B64" s="161" t="s">
        <v>233</v>
      </c>
      <c r="C64" s="167" t="s">
        <v>236</v>
      </c>
      <c r="D64" s="161" t="s">
        <v>237</v>
      </c>
      <c r="E64" s="161" t="s">
        <v>238</v>
      </c>
      <c r="F64" s="162">
        <v>12</v>
      </c>
      <c r="G64" s="168">
        <v>1.9</v>
      </c>
      <c r="H64" s="168"/>
      <c r="I64" s="163">
        <f t="shared" si="18"/>
        <v>22.8</v>
      </c>
      <c r="J64" s="161">
        <f t="shared" si="19"/>
        <v>0</v>
      </c>
      <c r="K64" s="164">
        <f t="shared" si="20"/>
        <v>0</v>
      </c>
      <c r="L64" s="164">
        <f t="shared" si="21"/>
        <v>22.8</v>
      </c>
      <c r="M64" s="164">
        <f t="shared" si="22"/>
        <v>0</v>
      </c>
      <c r="N64" s="164">
        <v>0</v>
      </c>
      <c r="O64" s="164"/>
      <c r="P64" s="169"/>
      <c r="Q64" s="169"/>
      <c r="R64" s="169"/>
      <c r="S64" s="164">
        <f t="shared" si="23"/>
        <v>0</v>
      </c>
      <c r="T64" s="165"/>
      <c r="U64" s="165"/>
      <c r="V64" s="169"/>
      <c r="Z64">
        <v>0</v>
      </c>
    </row>
    <row r="65" spans="1:26" ht="24.75" customHeight="1">
      <c r="A65" s="166"/>
      <c r="B65" s="161" t="s">
        <v>233</v>
      </c>
      <c r="C65" s="167" t="s">
        <v>239</v>
      </c>
      <c r="D65" s="161" t="s">
        <v>240</v>
      </c>
      <c r="E65" s="161" t="s">
        <v>238</v>
      </c>
      <c r="F65" s="162">
        <v>12</v>
      </c>
      <c r="G65" s="168">
        <v>1.5</v>
      </c>
      <c r="H65" s="168"/>
      <c r="I65" s="163">
        <f t="shared" si="18"/>
        <v>18</v>
      </c>
      <c r="J65" s="161">
        <f t="shared" si="19"/>
        <v>0</v>
      </c>
      <c r="K65" s="164">
        <f t="shared" si="20"/>
        <v>0</v>
      </c>
      <c r="L65" s="164">
        <f t="shared" si="21"/>
        <v>18</v>
      </c>
      <c r="M65" s="164">
        <f t="shared" si="22"/>
        <v>0</v>
      </c>
      <c r="N65" s="164">
        <v>0</v>
      </c>
      <c r="O65" s="164"/>
      <c r="P65" s="169"/>
      <c r="Q65" s="169"/>
      <c r="R65" s="169"/>
      <c r="S65" s="164">
        <f t="shared" si="23"/>
        <v>0</v>
      </c>
      <c r="T65" s="165"/>
      <c r="U65" s="165"/>
      <c r="V65" s="169"/>
      <c r="Z65">
        <v>0</v>
      </c>
    </row>
    <row r="66" spans="1:26" ht="24.75" customHeight="1">
      <c r="A66" s="166"/>
      <c r="B66" s="161" t="s">
        <v>233</v>
      </c>
      <c r="C66" s="167" t="s">
        <v>241</v>
      </c>
      <c r="D66" s="161" t="s">
        <v>242</v>
      </c>
      <c r="E66" s="161" t="s">
        <v>144</v>
      </c>
      <c r="F66" s="162">
        <v>38</v>
      </c>
      <c r="G66" s="168">
        <v>6</v>
      </c>
      <c r="H66" s="168"/>
      <c r="I66" s="163">
        <f t="shared" si="18"/>
        <v>228</v>
      </c>
      <c r="J66" s="161">
        <f t="shared" si="19"/>
        <v>0</v>
      </c>
      <c r="K66" s="164">
        <f t="shared" si="20"/>
        <v>0</v>
      </c>
      <c r="L66" s="164">
        <f t="shared" si="21"/>
        <v>228</v>
      </c>
      <c r="M66" s="164">
        <f t="shared" si="22"/>
        <v>0</v>
      </c>
      <c r="N66" s="164">
        <v>0</v>
      </c>
      <c r="O66" s="164"/>
      <c r="P66" s="169">
        <v>0.00026</v>
      </c>
      <c r="Q66" s="169"/>
      <c r="R66" s="169">
        <v>0.00026</v>
      </c>
      <c r="S66" s="164">
        <f t="shared" si="23"/>
        <v>0.01</v>
      </c>
      <c r="T66" s="165"/>
      <c r="U66" s="165"/>
      <c r="V66" s="169"/>
      <c r="Z66">
        <v>0</v>
      </c>
    </row>
    <row r="67" spans="1:26" ht="24.75" customHeight="1">
      <c r="A67" s="166"/>
      <c r="B67" s="161" t="s">
        <v>233</v>
      </c>
      <c r="C67" s="167" t="s">
        <v>243</v>
      </c>
      <c r="D67" s="161" t="s">
        <v>244</v>
      </c>
      <c r="E67" s="161" t="s">
        <v>90</v>
      </c>
      <c r="F67" s="162">
        <v>0.365</v>
      </c>
      <c r="G67" s="168">
        <v>45</v>
      </c>
      <c r="H67" s="168"/>
      <c r="I67" s="163">
        <f t="shared" si="18"/>
        <v>16.43</v>
      </c>
      <c r="J67" s="161">
        <f t="shared" si="19"/>
        <v>0</v>
      </c>
      <c r="K67" s="164">
        <f t="shared" si="20"/>
        <v>0</v>
      </c>
      <c r="L67" s="164">
        <f t="shared" si="21"/>
        <v>16.43</v>
      </c>
      <c r="M67" s="164">
        <f t="shared" si="22"/>
        <v>0</v>
      </c>
      <c r="N67" s="164">
        <v>0</v>
      </c>
      <c r="O67" s="164"/>
      <c r="P67" s="169">
        <v>0.0273</v>
      </c>
      <c r="Q67" s="169"/>
      <c r="R67" s="169">
        <v>0.0273</v>
      </c>
      <c r="S67" s="164">
        <f t="shared" si="23"/>
        <v>0.01</v>
      </c>
      <c r="T67" s="165"/>
      <c r="U67" s="165"/>
      <c r="V67" s="169"/>
      <c r="Z67">
        <v>0</v>
      </c>
    </row>
    <row r="68" spans="1:26" ht="24.75" customHeight="1">
      <c r="A68" s="166"/>
      <c r="B68" s="161" t="s">
        <v>233</v>
      </c>
      <c r="C68" s="167" t="s">
        <v>245</v>
      </c>
      <c r="D68" s="161" t="s">
        <v>246</v>
      </c>
      <c r="E68" s="161" t="s">
        <v>110</v>
      </c>
      <c r="F68" s="162">
        <v>15.99</v>
      </c>
      <c r="G68" s="168">
        <v>25</v>
      </c>
      <c r="H68" s="168"/>
      <c r="I68" s="163">
        <f t="shared" si="18"/>
        <v>399.75</v>
      </c>
      <c r="J68" s="161">
        <f t="shared" si="19"/>
        <v>0</v>
      </c>
      <c r="K68" s="164">
        <f t="shared" si="20"/>
        <v>0</v>
      </c>
      <c r="L68" s="164">
        <f t="shared" si="21"/>
        <v>399.75</v>
      </c>
      <c r="M68" s="164">
        <f t="shared" si="22"/>
        <v>0</v>
      </c>
      <c r="N68" s="164">
        <v>0</v>
      </c>
      <c r="O68" s="164"/>
      <c r="P68" s="169">
        <v>0.0142</v>
      </c>
      <c r="Q68" s="169"/>
      <c r="R68" s="169">
        <v>0.0142</v>
      </c>
      <c r="S68" s="164">
        <f t="shared" si="23"/>
        <v>0.227</v>
      </c>
      <c r="T68" s="165"/>
      <c r="U68" s="165"/>
      <c r="V68" s="169"/>
      <c r="Z68">
        <v>0</v>
      </c>
    </row>
    <row r="69" spans="1:26" ht="24.75" customHeight="1">
      <c r="A69" s="166"/>
      <c r="B69" s="161" t="s">
        <v>233</v>
      </c>
      <c r="C69" s="167" t="s">
        <v>247</v>
      </c>
      <c r="D69" s="161" t="s">
        <v>248</v>
      </c>
      <c r="E69" s="161" t="s">
        <v>232</v>
      </c>
      <c r="F69" s="162">
        <v>5.2</v>
      </c>
      <c r="G69" s="168">
        <v>1</v>
      </c>
      <c r="H69" s="168"/>
      <c r="I69" s="163">
        <f t="shared" si="18"/>
        <v>5.2</v>
      </c>
      <c r="J69" s="161">
        <f t="shared" si="19"/>
        <v>0</v>
      </c>
      <c r="K69" s="164">
        <f t="shared" si="20"/>
        <v>0</v>
      </c>
      <c r="L69" s="164">
        <f t="shared" si="21"/>
        <v>5.2</v>
      </c>
      <c r="M69" s="164">
        <f t="shared" si="22"/>
        <v>0</v>
      </c>
      <c r="N69" s="164">
        <v>0</v>
      </c>
      <c r="O69" s="164"/>
      <c r="P69" s="169"/>
      <c r="Q69" s="169"/>
      <c r="R69" s="169"/>
      <c r="S69" s="164">
        <f t="shared" si="23"/>
        <v>0</v>
      </c>
      <c r="T69" s="165"/>
      <c r="U69" s="165"/>
      <c r="V69" s="169"/>
      <c r="Z69">
        <v>0</v>
      </c>
    </row>
    <row r="70" spans="1:26" ht="24.75" customHeight="1">
      <c r="A70" s="166"/>
      <c r="B70" s="161" t="s">
        <v>249</v>
      </c>
      <c r="C70" s="167" t="s">
        <v>250</v>
      </c>
      <c r="D70" s="161" t="s">
        <v>251</v>
      </c>
      <c r="E70" s="161" t="s">
        <v>144</v>
      </c>
      <c r="F70" s="162">
        <v>15</v>
      </c>
      <c r="G70" s="168">
        <v>2</v>
      </c>
      <c r="H70" s="168"/>
      <c r="I70" s="163">
        <f t="shared" si="18"/>
        <v>30</v>
      </c>
      <c r="J70" s="161">
        <f t="shared" si="19"/>
        <v>0</v>
      </c>
      <c r="K70" s="164">
        <f t="shared" si="20"/>
        <v>0</v>
      </c>
      <c r="L70" s="164">
        <f t="shared" si="21"/>
        <v>30</v>
      </c>
      <c r="M70" s="164">
        <f t="shared" si="22"/>
        <v>0</v>
      </c>
      <c r="N70" s="164">
        <v>0</v>
      </c>
      <c r="O70" s="164"/>
      <c r="P70" s="169"/>
      <c r="Q70" s="169"/>
      <c r="R70" s="169"/>
      <c r="S70" s="164">
        <f t="shared" si="23"/>
        <v>0</v>
      </c>
      <c r="T70" s="165"/>
      <c r="U70" s="165"/>
      <c r="V70" s="169"/>
      <c r="Z70">
        <v>0</v>
      </c>
    </row>
    <row r="71" spans="1:26" ht="24.75" customHeight="1">
      <c r="A71" s="166"/>
      <c r="B71" s="161" t="s">
        <v>249</v>
      </c>
      <c r="C71" s="167" t="s">
        <v>252</v>
      </c>
      <c r="D71" s="161" t="s">
        <v>253</v>
      </c>
      <c r="E71" s="161" t="s">
        <v>144</v>
      </c>
      <c r="F71" s="162">
        <v>13.8</v>
      </c>
      <c r="G71" s="168">
        <v>2.5</v>
      </c>
      <c r="H71" s="168"/>
      <c r="I71" s="163">
        <f t="shared" si="18"/>
        <v>34.5</v>
      </c>
      <c r="J71" s="161">
        <f t="shared" si="19"/>
        <v>0</v>
      </c>
      <c r="K71" s="164">
        <f t="shared" si="20"/>
        <v>0</v>
      </c>
      <c r="L71" s="164">
        <f t="shared" si="21"/>
        <v>34.5</v>
      </c>
      <c r="M71" s="164">
        <f t="shared" si="22"/>
        <v>0</v>
      </c>
      <c r="N71" s="164">
        <v>0</v>
      </c>
      <c r="O71" s="164"/>
      <c r="P71" s="169"/>
      <c r="Q71" s="169"/>
      <c r="R71" s="169"/>
      <c r="S71" s="164">
        <f t="shared" si="23"/>
        <v>0</v>
      </c>
      <c r="T71" s="165"/>
      <c r="U71" s="165"/>
      <c r="V71" s="169"/>
      <c r="Z71">
        <v>0</v>
      </c>
    </row>
    <row r="72" spans="1:26" ht="24.75" customHeight="1">
      <c r="A72" s="166"/>
      <c r="B72" s="161" t="s">
        <v>249</v>
      </c>
      <c r="C72" s="167" t="s">
        <v>254</v>
      </c>
      <c r="D72" s="161" t="s">
        <v>255</v>
      </c>
      <c r="E72" s="161" t="s">
        <v>110</v>
      </c>
      <c r="F72" s="162">
        <v>13.2</v>
      </c>
      <c r="G72" s="168">
        <v>2</v>
      </c>
      <c r="H72" s="168"/>
      <c r="I72" s="163">
        <f t="shared" si="18"/>
        <v>26.4</v>
      </c>
      <c r="J72" s="161">
        <f t="shared" si="19"/>
        <v>0</v>
      </c>
      <c r="K72" s="164">
        <f t="shared" si="20"/>
        <v>0</v>
      </c>
      <c r="L72" s="164">
        <f t="shared" si="21"/>
        <v>26.4</v>
      </c>
      <c r="M72" s="164">
        <f t="shared" si="22"/>
        <v>0</v>
      </c>
      <c r="N72" s="164">
        <v>0</v>
      </c>
      <c r="O72" s="164"/>
      <c r="P72" s="169"/>
      <c r="Q72" s="169"/>
      <c r="R72" s="169"/>
      <c r="S72" s="164">
        <f t="shared" si="23"/>
        <v>0</v>
      </c>
      <c r="T72" s="165"/>
      <c r="U72" s="165"/>
      <c r="V72" s="169"/>
      <c r="Z72">
        <v>0</v>
      </c>
    </row>
    <row r="73" spans="1:26" ht="24.75" customHeight="1">
      <c r="A73" s="176"/>
      <c r="B73" s="171" t="s">
        <v>256</v>
      </c>
      <c r="C73" s="177" t="s">
        <v>257</v>
      </c>
      <c r="D73" s="171" t="s">
        <v>258</v>
      </c>
      <c r="E73" s="171" t="s">
        <v>90</v>
      </c>
      <c r="F73" s="172">
        <v>0.365</v>
      </c>
      <c r="G73" s="178"/>
      <c r="H73" s="178">
        <v>420</v>
      </c>
      <c r="I73" s="173">
        <f t="shared" si="18"/>
        <v>153.3</v>
      </c>
      <c r="J73" s="171">
        <f t="shared" si="19"/>
        <v>0</v>
      </c>
      <c r="K73" s="174">
        <f t="shared" si="20"/>
        <v>0</v>
      </c>
      <c r="L73" s="174">
        <f t="shared" si="21"/>
        <v>0</v>
      </c>
      <c r="M73" s="174">
        <f t="shared" si="22"/>
        <v>153.3</v>
      </c>
      <c r="N73" s="174">
        <v>0</v>
      </c>
      <c r="O73" s="174"/>
      <c r="P73" s="179">
        <v>0.55</v>
      </c>
      <c r="Q73" s="179"/>
      <c r="R73" s="179">
        <v>0.55</v>
      </c>
      <c r="S73" s="174">
        <f t="shared" si="23"/>
        <v>0.201</v>
      </c>
      <c r="T73" s="175"/>
      <c r="U73" s="175"/>
      <c r="V73" s="179"/>
      <c r="Z73">
        <v>0</v>
      </c>
    </row>
    <row r="74" spans="1:26" ht="15">
      <c r="A74" s="145"/>
      <c r="B74" s="145"/>
      <c r="C74" s="160">
        <v>762</v>
      </c>
      <c r="D74" s="160" t="s">
        <v>176</v>
      </c>
      <c r="E74" s="145"/>
      <c r="F74" s="159"/>
      <c r="G74" s="148">
        <f>ROUND((SUM(L62:L73))/1,2)</f>
        <v>857.08</v>
      </c>
      <c r="H74" s="148">
        <f>ROUND((SUM(M62:M73))/1,2)</f>
        <v>153.3</v>
      </c>
      <c r="I74" s="148">
        <f>ROUND((SUM(I62:I73))/1,2)</f>
        <v>1010.38</v>
      </c>
      <c r="J74" s="145"/>
      <c r="K74" s="145"/>
      <c r="L74" s="145">
        <f>ROUND((SUM(L62:L73))/1,2)</f>
        <v>857.08</v>
      </c>
      <c r="M74" s="145">
        <f>ROUND((SUM(M62:M73))/1,2)</f>
        <v>153.3</v>
      </c>
      <c r="N74" s="145"/>
      <c r="O74" s="145"/>
      <c r="P74" s="170"/>
      <c r="Q74" s="145"/>
      <c r="R74" s="145"/>
      <c r="S74" s="170">
        <f>ROUND((SUM(S62:S73))/1,2)</f>
        <v>0.45</v>
      </c>
      <c r="T74" s="142"/>
      <c r="U74" s="142"/>
      <c r="V74" s="2">
        <f>ROUND((SUM(V62:V73))/1,2)</f>
        <v>0</v>
      </c>
      <c r="W74" s="142"/>
      <c r="X74" s="142"/>
      <c r="Y74" s="142"/>
      <c r="Z74" s="142"/>
    </row>
    <row r="75" spans="1:22" ht="15">
      <c r="A75" s="1"/>
      <c r="B75" s="1"/>
      <c r="C75" s="1"/>
      <c r="D75" s="1"/>
      <c r="E75" s="1"/>
      <c r="F75" s="155"/>
      <c r="G75" s="138"/>
      <c r="H75" s="138"/>
      <c r="I75" s="138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ht="15">
      <c r="A76" s="145"/>
      <c r="B76" s="145"/>
      <c r="C76" s="160">
        <v>764</v>
      </c>
      <c r="D76" s="160" t="s">
        <v>177</v>
      </c>
      <c r="E76" s="145"/>
      <c r="F76" s="159"/>
      <c r="G76" s="146"/>
      <c r="H76" s="146"/>
      <c r="I76" s="146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2"/>
      <c r="U76" s="142"/>
      <c r="V76" s="145"/>
      <c r="W76" s="142"/>
      <c r="X76" s="142"/>
      <c r="Y76" s="142"/>
      <c r="Z76" s="142"/>
    </row>
    <row r="77" spans="1:26" ht="24.75" customHeight="1">
      <c r="A77" s="166"/>
      <c r="B77" s="161" t="s">
        <v>259</v>
      </c>
      <c r="C77" s="167" t="s">
        <v>260</v>
      </c>
      <c r="D77" s="161" t="s">
        <v>261</v>
      </c>
      <c r="E77" s="161" t="s">
        <v>144</v>
      </c>
      <c r="F77" s="162">
        <v>4.1</v>
      </c>
      <c r="G77" s="168">
        <v>24</v>
      </c>
      <c r="H77" s="168"/>
      <c r="I77" s="163">
        <f>ROUND(F77*(G77+H77),2)</f>
        <v>98.4</v>
      </c>
      <c r="J77" s="161">
        <f>ROUND(F77*(N77),2)</f>
        <v>0</v>
      </c>
      <c r="K77" s="164">
        <f>ROUND(F77*(O77),2)</f>
        <v>0</v>
      </c>
      <c r="L77" s="164">
        <f>ROUND(F77*(G77),2)</f>
        <v>98.4</v>
      </c>
      <c r="M77" s="164">
        <f>ROUND(F77*(H77),2)</f>
        <v>0</v>
      </c>
      <c r="N77" s="164">
        <v>0</v>
      </c>
      <c r="O77" s="164"/>
      <c r="P77" s="169">
        <v>0.00168</v>
      </c>
      <c r="Q77" s="169"/>
      <c r="R77" s="169">
        <v>0.00168</v>
      </c>
      <c r="S77" s="164">
        <f>ROUND(F77*(P77),3)</f>
        <v>0.007</v>
      </c>
      <c r="T77" s="165"/>
      <c r="U77" s="165"/>
      <c r="V77" s="169"/>
      <c r="Z77">
        <v>0</v>
      </c>
    </row>
    <row r="78" spans="1:26" ht="24.75" customHeight="1">
      <c r="A78" s="166"/>
      <c r="B78" s="161" t="s">
        <v>259</v>
      </c>
      <c r="C78" s="167" t="s">
        <v>262</v>
      </c>
      <c r="D78" s="161" t="s">
        <v>263</v>
      </c>
      <c r="E78" s="161" t="s">
        <v>144</v>
      </c>
      <c r="F78" s="162">
        <v>12.1</v>
      </c>
      <c r="G78" s="168">
        <v>25</v>
      </c>
      <c r="H78" s="168"/>
      <c r="I78" s="163">
        <f>ROUND(F78*(G78+H78),2)</f>
        <v>302.5</v>
      </c>
      <c r="J78" s="161">
        <f>ROUND(F78*(N78),2)</f>
        <v>0</v>
      </c>
      <c r="K78" s="164">
        <f>ROUND(F78*(O78),2)</f>
        <v>0</v>
      </c>
      <c r="L78" s="164">
        <f>ROUND(F78*(G78),2)</f>
        <v>302.5</v>
      </c>
      <c r="M78" s="164">
        <f>ROUND(F78*(H78),2)</f>
        <v>0</v>
      </c>
      <c r="N78" s="164">
        <v>0</v>
      </c>
      <c r="O78" s="164"/>
      <c r="P78" s="169">
        <v>0.00202</v>
      </c>
      <c r="Q78" s="169"/>
      <c r="R78" s="169">
        <v>0.00202</v>
      </c>
      <c r="S78" s="164">
        <f>ROUND(F78*(P78),3)</f>
        <v>0.024</v>
      </c>
      <c r="T78" s="165"/>
      <c r="U78" s="165"/>
      <c r="V78" s="169"/>
      <c r="Z78">
        <v>0</v>
      </c>
    </row>
    <row r="79" spans="1:26" ht="24.75" customHeight="1">
      <c r="A79" s="166"/>
      <c r="B79" s="161" t="s">
        <v>264</v>
      </c>
      <c r="C79" s="167" t="s">
        <v>265</v>
      </c>
      <c r="D79" s="161" t="s">
        <v>266</v>
      </c>
      <c r="E79" s="161" t="s">
        <v>232</v>
      </c>
      <c r="F79" s="162">
        <v>2.1</v>
      </c>
      <c r="G79" s="168">
        <v>10</v>
      </c>
      <c r="H79" s="168"/>
      <c r="I79" s="163">
        <f>ROUND(F79*(G79+H79),2)</f>
        <v>21</v>
      </c>
      <c r="J79" s="161">
        <f>ROUND(F79*(N79),2)</f>
        <v>0</v>
      </c>
      <c r="K79" s="164">
        <f>ROUND(F79*(O79),2)</f>
        <v>0</v>
      </c>
      <c r="L79" s="164">
        <f>ROUND(F79*(G79),2)</f>
        <v>21</v>
      </c>
      <c r="M79" s="164">
        <f>ROUND(F79*(H79),2)</f>
        <v>0</v>
      </c>
      <c r="N79" s="164">
        <v>0</v>
      </c>
      <c r="O79" s="164"/>
      <c r="P79" s="169"/>
      <c r="Q79" s="169"/>
      <c r="R79" s="169"/>
      <c r="S79" s="164">
        <f>ROUND(F79*(P79),3)</f>
        <v>0</v>
      </c>
      <c r="T79" s="165"/>
      <c r="U79" s="165"/>
      <c r="V79" s="169"/>
      <c r="Z79">
        <v>0</v>
      </c>
    </row>
    <row r="80" spans="1:26" ht="24.75" customHeight="1">
      <c r="A80" s="166"/>
      <c r="B80" s="161" t="s">
        <v>267</v>
      </c>
      <c r="C80" s="167" t="s">
        <v>268</v>
      </c>
      <c r="D80" s="161" t="s">
        <v>269</v>
      </c>
      <c r="E80" s="161" t="s">
        <v>110</v>
      </c>
      <c r="F80" s="162">
        <v>13.2</v>
      </c>
      <c r="G80" s="168">
        <v>1.5</v>
      </c>
      <c r="H80" s="168"/>
      <c r="I80" s="163">
        <f>ROUND(F80*(G80+H80),2)</f>
        <v>19.8</v>
      </c>
      <c r="J80" s="161">
        <f>ROUND(F80*(N80),2)</f>
        <v>0</v>
      </c>
      <c r="K80" s="164">
        <f>ROUND(F80*(O80),2)</f>
        <v>0</v>
      </c>
      <c r="L80" s="164">
        <f>ROUND(F80*(G80),2)</f>
        <v>19.8</v>
      </c>
      <c r="M80" s="164">
        <f>ROUND(F80*(H80),2)</f>
        <v>0</v>
      </c>
      <c r="N80" s="164">
        <v>0</v>
      </c>
      <c r="O80" s="164"/>
      <c r="P80" s="169"/>
      <c r="Q80" s="169"/>
      <c r="R80" s="169"/>
      <c r="S80" s="164">
        <f>ROUND(F80*(P80),3)</f>
        <v>0</v>
      </c>
      <c r="T80" s="165"/>
      <c r="U80" s="165"/>
      <c r="V80" s="169"/>
      <c r="Z80">
        <v>0</v>
      </c>
    </row>
    <row r="81" spans="1:26" ht="15">
      <c r="A81" s="145"/>
      <c r="B81" s="145"/>
      <c r="C81" s="160">
        <v>764</v>
      </c>
      <c r="D81" s="160" t="s">
        <v>177</v>
      </c>
      <c r="E81" s="145"/>
      <c r="F81" s="159"/>
      <c r="G81" s="148">
        <f>ROUND((SUM(L76:L80))/1,2)</f>
        <v>441.7</v>
      </c>
      <c r="H81" s="148">
        <f>ROUND((SUM(M76:M80))/1,2)</f>
        <v>0</v>
      </c>
      <c r="I81" s="148">
        <f>ROUND((SUM(I76:I80))/1,2)</f>
        <v>441.7</v>
      </c>
      <c r="J81" s="145"/>
      <c r="K81" s="145"/>
      <c r="L81" s="145">
        <f>ROUND((SUM(L76:L80))/1,2)</f>
        <v>441.7</v>
      </c>
      <c r="M81" s="145">
        <f>ROUND((SUM(M76:M80))/1,2)</f>
        <v>0</v>
      </c>
      <c r="N81" s="145"/>
      <c r="O81" s="145"/>
      <c r="P81" s="170"/>
      <c r="Q81" s="145"/>
      <c r="R81" s="145"/>
      <c r="S81" s="170">
        <f>ROUND((SUM(S76:S80))/1,2)</f>
        <v>0.03</v>
      </c>
      <c r="T81" s="142"/>
      <c r="U81" s="142"/>
      <c r="V81" s="2">
        <f>ROUND((SUM(V76:V80))/1,2)</f>
        <v>0</v>
      </c>
      <c r="W81" s="142"/>
      <c r="X81" s="142"/>
      <c r="Y81" s="142"/>
      <c r="Z81" s="142"/>
    </row>
    <row r="82" spans="1:22" ht="15">
      <c r="A82" s="1"/>
      <c r="B82" s="1"/>
      <c r="C82" s="1"/>
      <c r="D82" s="1"/>
      <c r="E82" s="1"/>
      <c r="F82" s="155"/>
      <c r="G82" s="138"/>
      <c r="H82" s="138"/>
      <c r="I82" s="138"/>
      <c r="J82" s="1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ht="15">
      <c r="A83" s="145"/>
      <c r="B83" s="145"/>
      <c r="C83" s="160">
        <v>766</v>
      </c>
      <c r="D83" s="160" t="s">
        <v>178</v>
      </c>
      <c r="E83" s="145"/>
      <c r="F83" s="159"/>
      <c r="G83" s="146"/>
      <c r="H83" s="146"/>
      <c r="I83" s="146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2"/>
      <c r="U83" s="142"/>
      <c r="V83" s="145"/>
      <c r="W83" s="142"/>
      <c r="X83" s="142"/>
      <c r="Y83" s="142"/>
      <c r="Z83" s="142"/>
    </row>
    <row r="84" spans="1:26" ht="24.75" customHeight="1">
      <c r="A84" s="166"/>
      <c r="B84" s="161" t="s">
        <v>270</v>
      </c>
      <c r="C84" s="167" t="s">
        <v>271</v>
      </c>
      <c r="D84" s="161" t="s">
        <v>272</v>
      </c>
      <c r="E84" s="161" t="s">
        <v>110</v>
      </c>
      <c r="F84" s="162">
        <v>32.875</v>
      </c>
      <c r="G84" s="168">
        <v>10</v>
      </c>
      <c r="H84" s="168"/>
      <c r="I84" s="163">
        <f>ROUND(F84*(G84+H84),2)</f>
        <v>328.75</v>
      </c>
      <c r="J84" s="161">
        <f>ROUND(F84*(N84),2)</f>
        <v>0</v>
      </c>
      <c r="K84" s="164">
        <f>ROUND(F84*(O84),2)</f>
        <v>0</v>
      </c>
      <c r="L84" s="164">
        <f>ROUND(F84*(G84),2)</f>
        <v>328.75</v>
      </c>
      <c r="M84" s="164">
        <f>ROUND(F84*(H84),2)</f>
        <v>0</v>
      </c>
      <c r="N84" s="164">
        <v>0</v>
      </c>
      <c r="O84" s="164"/>
      <c r="P84" s="169"/>
      <c r="Q84" s="169"/>
      <c r="R84" s="169"/>
      <c r="S84" s="164">
        <f>ROUND(F84*(P84),3)</f>
        <v>0</v>
      </c>
      <c r="T84" s="165"/>
      <c r="U84" s="165"/>
      <c r="V84" s="169"/>
      <c r="Z84">
        <v>0</v>
      </c>
    </row>
    <row r="85" spans="1:26" ht="24.75" customHeight="1">
      <c r="A85" s="176"/>
      <c r="B85" s="171" t="s">
        <v>273</v>
      </c>
      <c r="C85" s="177" t="s">
        <v>274</v>
      </c>
      <c r="D85" s="171" t="s">
        <v>275</v>
      </c>
      <c r="E85" s="171" t="s">
        <v>110</v>
      </c>
      <c r="F85" s="172">
        <v>36.163</v>
      </c>
      <c r="G85" s="178"/>
      <c r="H85" s="178">
        <v>22</v>
      </c>
      <c r="I85" s="173">
        <f>ROUND(F85*(G85+H85),2)</f>
        <v>795.59</v>
      </c>
      <c r="J85" s="171">
        <f>ROUND(F85*(N85),2)</f>
        <v>0</v>
      </c>
      <c r="K85" s="174">
        <f>ROUND(F85*(O85),2)</f>
        <v>0</v>
      </c>
      <c r="L85" s="174">
        <f>ROUND(F85*(G85),2)</f>
        <v>0</v>
      </c>
      <c r="M85" s="174">
        <f>ROUND(F85*(H85),2)</f>
        <v>795.59</v>
      </c>
      <c r="N85" s="174">
        <v>0</v>
      </c>
      <c r="O85" s="174"/>
      <c r="P85" s="179">
        <v>0.01428</v>
      </c>
      <c r="Q85" s="179"/>
      <c r="R85" s="179">
        <v>0.01428</v>
      </c>
      <c r="S85" s="174">
        <f>ROUND(F85*(P85),3)</f>
        <v>0.516</v>
      </c>
      <c r="T85" s="175"/>
      <c r="U85" s="175"/>
      <c r="V85" s="179"/>
      <c r="Z85">
        <v>0</v>
      </c>
    </row>
    <row r="86" spans="1:26" ht="24.75" customHeight="1">
      <c r="A86" s="166"/>
      <c r="B86" s="161" t="s">
        <v>270</v>
      </c>
      <c r="C86" s="167" t="s">
        <v>276</v>
      </c>
      <c r="D86" s="161" t="s">
        <v>277</v>
      </c>
      <c r="E86" s="161" t="s">
        <v>165</v>
      </c>
      <c r="F86" s="162">
        <v>0.611</v>
      </c>
      <c r="G86" s="168">
        <v>30</v>
      </c>
      <c r="H86" s="168"/>
      <c r="I86" s="163">
        <f>ROUND(F86*(G86+H86),2)</f>
        <v>18.33</v>
      </c>
      <c r="J86" s="161">
        <f>ROUND(F86*(N86),2)</f>
        <v>0</v>
      </c>
      <c r="K86" s="164">
        <f>ROUND(F86*(O86),2)</f>
        <v>0</v>
      </c>
      <c r="L86" s="164">
        <f>ROUND(F86*(G86),2)</f>
        <v>18.33</v>
      </c>
      <c r="M86" s="164">
        <f>ROUND(F86*(H86),2)</f>
        <v>0</v>
      </c>
      <c r="N86" s="164">
        <v>0</v>
      </c>
      <c r="O86" s="164"/>
      <c r="P86" s="169"/>
      <c r="Q86" s="169"/>
      <c r="R86" s="169"/>
      <c r="S86" s="164">
        <f>ROUND(F86*(P86),3)</f>
        <v>0</v>
      </c>
      <c r="T86" s="165"/>
      <c r="U86" s="165"/>
      <c r="V86" s="169"/>
      <c r="Z86">
        <v>0</v>
      </c>
    </row>
    <row r="87" spans="1:26" ht="15">
      <c r="A87" s="145"/>
      <c r="B87" s="145"/>
      <c r="C87" s="160">
        <v>766</v>
      </c>
      <c r="D87" s="160" t="s">
        <v>178</v>
      </c>
      <c r="E87" s="145"/>
      <c r="F87" s="159"/>
      <c r="G87" s="148">
        <f>ROUND((SUM(L83:L86))/1,2)</f>
        <v>347.08</v>
      </c>
      <c r="H87" s="148">
        <f>ROUND((SUM(M83:M86))/1,2)</f>
        <v>795.59</v>
      </c>
      <c r="I87" s="148">
        <f>ROUND((SUM(I83:I86))/1,2)</f>
        <v>1142.67</v>
      </c>
      <c r="J87" s="145"/>
      <c r="K87" s="145"/>
      <c r="L87" s="145">
        <f>ROUND((SUM(L83:L86))/1,2)</f>
        <v>347.08</v>
      </c>
      <c r="M87" s="145">
        <f>ROUND((SUM(M83:M86))/1,2)</f>
        <v>795.59</v>
      </c>
      <c r="N87" s="145"/>
      <c r="O87" s="145"/>
      <c r="P87" s="170"/>
      <c r="Q87" s="145"/>
      <c r="R87" s="145"/>
      <c r="S87" s="170">
        <f>ROUND((SUM(S83:S86))/1,2)</f>
        <v>0.52</v>
      </c>
      <c r="T87" s="142"/>
      <c r="U87" s="142"/>
      <c r="V87" s="2">
        <f>ROUND((SUM(V83:V86))/1,2)</f>
        <v>0</v>
      </c>
      <c r="W87" s="142"/>
      <c r="X87" s="142"/>
      <c r="Y87" s="142"/>
      <c r="Z87" s="142"/>
    </row>
    <row r="88" spans="1:22" ht="15">
      <c r="A88" s="1"/>
      <c r="B88" s="1"/>
      <c r="C88" s="1"/>
      <c r="D88" s="1"/>
      <c r="E88" s="1"/>
      <c r="F88" s="155"/>
      <c r="G88" s="138"/>
      <c r="H88" s="138"/>
      <c r="I88" s="138"/>
      <c r="J88" s="1"/>
      <c r="K88" s="1"/>
      <c r="L88" s="1"/>
      <c r="M88" s="1"/>
      <c r="N88" s="1"/>
      <c r="O88" s="1"/>
      <c r="P88" s="1"/>
      <c r="Q88" s="1"/>
      <c r="R88" s="1"/>
      <c r="S88" s="1"/>
      <c r="V88" s="1"/>
    </row>
    <row r="89" spans="1:26" ht="15">
      <c r="A89" s="145"/>
      <c r="B89" s="145"/>
      <c r="C89" s="160">
        <v>767</v>
      </c>
      <c r="D89" s="160" t="s">
        <v>179</v>
      </c>
      <c r="E89" s="145"/>
      <c r="F89" s="159"/>
      <c r="G89" s="146"/>
      <c r="H89" s="146"/>
      <c r="I89" s="146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2"/>
      <c r="U89" s="142"/>
      <c r="V89" s="145"/>
      <c r="W89" s="142"/>
      <c r="X89" s="142"/>
      <c r="Y89" s="142"/>
      <c r="Z89" s="142"/>
    </row>
    <row r="90" spans="1:26" ht="24.75" customHeight="1">
      <c r="A90" s="166"/>
      <c r="B90" s="161" t="s">
        <v>278</v>
      </c>
      <c r="C90" s="167" t="s">
        <v>279</v>
      </c>
      <c r="D90" s="161" t="s">
        <v>280</v>
      </c>
      <c r="E90" s="161" t="s">
        <v>281</v>
      </c>
      <c r="F90" s="162">
        <v>193.811</v>
      </c>
      <c r="G90" s="168">
        <v>5</v>
      </c>
      <c r="H90" s="168"/>
      <c r="I90" s="163">
        <f>ROUND(F90*(G90+H90),2)</f>
        <v>969.06</v>
      </c>
      <c r="J90" s="161">
        <f>ROUND(F90*(N90),2)</f>
        <v>0</v>
      </c>
      <c r="K90" s="164">
        <f>ROUND(F90*(O90),2)</f>
        <v>0</v>
      </c>
      <c r="L90" s="164">
        <f>ROUND(F90*(G90),2)</f>
        <v>969.06</v>
      </c>
      <c r="M90" s="164">
        <f>ROUND(F90*(H90),2)</f>
        <v>0</v>
      </c>
      <c r="N90" s="164">
        <v>0</v>
      </c>
      <c r="O90" s="164"/>
      <c r="P90" s="169">
        <v>7E-05</v>
      </c>
      <c r="Q90" s="169"/>
      <c r="R90" s="169">
        <v>7E-05</v>
      </c>
      <c r="S90" s="164">
        <f>ROUND(F90*(P90),3)</f>
        <v>0.014</v>
      </c>
      <c r="T90" s="165"/>
      <c r="U90" s="165"/>
      <c r="V90" s="169"/>
      <c r="Z90">
        <v>0</v>
      </c>
    </row>
    <row r="91" spans="1:26" ht="24.75" customHeight="1">
      <c r="A91" s="176"/>
      <c r="B91" s="171" t="s">
        <v>124</v>
      </c>
      <c r="C91" s="177" t="s">
        <v>282</v>
      </c>
      <c r="D91" s="171" t="s">
        <v>283</v>
      </c>
      <c r="E91" s="171" t="s">
        <v>165</v>
      </c>
      <c r="F91" s="172">
        <v>0.2</v>
      </c>
      <c r="G91" s="178"/>
      <c r="H91" s="178">
        <v>2300</v>
      </c>
      <c r="I91" s="173">
        <f>ROUND(F91*(G91+H91),2)</f>
        <v>460</v>
      </c>
      <c r="J91" s="171">
        <f>ROUND(F91*(N91),2)</f>
        <v>0</v>
      </c>
      <c r="K91" s="174">
        <f>ROUND(F91*(O91),2)</f>
        <v>0</v>
      </c>
      <c r="L91" s="174">
        <f>ROUND(F91*(G91),2)</f>
        <v>0</v>
      </c>
      <c r="M91" s="174">
        <f>ROUND(F91*(H91),2)</f>
        <v>460</v>
      </c>
      <c r="N91" s="174">
        <v>0</v>
      </c>
      <c r="O91" s="174"/>
      <c r="P91" s="179"/>
      <c r="Q91" s="179"/>
      <c r="R91" s="179"/>
      <c r="S91" s="174">
        <f>ROUND(F91*(P91),3)</f>
        <v>0</v>
      </c>
      <c r="T91" s="175"/>
      <c r="U91" s="175"/>
      <c r="V91" s="179"/>
      <c r="Z91">
        <v>0</v>
      </c>
    </row>
    <row r="92" spans="1:26" ht="24.75" customHeight="1">
      <c r="A92" s="166"/>
      <c r="B92" s="161" t="s">
        <v>278</v>
      </c>
      <c r="C92" s="167" t="s">
        <v>284</v>
      </c>
      <c r="D92" s="161" t="s">
        <v>285</v>
      </c>
      <c r="E92" s="161" t="s">
        <v>232</v>
      </c>
      <c r="F92" s="162">
        <v>1</v>
      </c>
      <c r="G92" s="168">
        <v>10</v>
      </c>
      <c r="H92" s="168"/>
      <c r="I92" s="163">
        <f>ROUND(F92*(G92+H92),2)</f>
        <v>10</v>
      </c>
      <c r="J92" s="161">
        <f>ROUND(F92*(N92),2)</f>
        <v>0</v>
      </c>
      <c r="K92" s="164">
        <f>ROUND(F92*(O92),2)</f>
        <v>0</v>
      </c>
      <c r="L92" s="164">
        <f>ROUND(F92*(G92),2)</f>
        <v>10</v>
      </c>
      <c r="M92" s="164">
        <f>ROUND(F92*(H92),2)</f>
        <v>0</v>
      </c>
      <c r="N92" s="164">
        <v>0</v>
      </c>
      <c r="O92" s="164"/>
      <c r="P92" s="169"/>
      <c r="Q92" s="169"/>
      <c r="R92" s="169"/>
      <c r="S92" s="164">
        <f>ROUND(F92*(P92),3)</f>
        <v>0</v>
      </c>
      <c r="T92" s="165"/>
      <c r="U92" s="165"/>
      <c r="V92" s="169"/>
      <c r="Z92">
        <v>0</v>
      </c>
    </row>
    <row r="93" spans="1:26" ht="15">
      <c r="A93" s="145"/>
      <c r="B93" s="145"/>
      <c r="C93" s="160">
        <v>767</v>
      </c>
      <c r="D93" s="160" t="s">
        <v>179</v>
      </c>
      <c r="E93" s="145"/>
      <c r="F93" s="159"/>
      <c r="G93" s="148">
        <f>ROUND((SUM(L89:L92))/1,2)</f>
        <v>979.06</v>
      </c>
      <c r="H93" s="148">
        <f>ROUND((SUM(M89:M92))/1,2)</f>
        <v>460</v>
      </c>
      <c r="I93" s="148">
        <f>ROUND((SUM(I89:I92))/1,2)</f>
        <v>1439.06</v>
      </c>
      <c r="J93" s="145"/>
      <c r="K93" s="145"/>
      <c r="L93" s="145">
        <f>ROUND((SUM(L89:L92))/1,2)</f>
        <v>979.06</v>
      </c>
      <c r="M93" s="145">
        <f>ROUND((SUM(M89:M92))/1,2)</f>
        <v>460</v>
      </c>
      <c r="N93" s="145"/>
      <c r="O93" s="145"/>
      <c r="P93" s="170"/>
      <c r="Q93" s="145"/>
      <c r="R93" s="145"/>
      <c r="S93" s="170">
        <f>ROUND((SUM(S89:S92))/1,2)</f>
        <v>0.01</v>
      </c>
      <c r="T93" s="142"/>
      <c r="U93" s="142"/>
      <c r="V93" s="2">
        <f>ROUND((SUM(V89:V92))/1,2)</f>
        <v>0</v>
      </c>
      <c r="W93" s="142"/>
      <c r="X93" s="142"/>
      <c r="Y93" s="142"/>
      <c r="Z93" s="142"/>
    </row>
    <row r="94" spans="1:22" ht="15">
      <c r="A94" s="1"/>
      <c r="B94" s="1"/>
      <c r="C94" s="1"/>
      <c r="D94" s="1"/>
      <c r="E94" s="1"/>
      <c r="F94" s="155"/>
      <c r="G94" s="138"/>
      <c r="H94" s="138"/>
      <c r="I94" s="138"/>
      <c r="J94" s="1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6" ht="15">
      <c r="A95" s="145"/>
      <c r="B95" s="145"/>
      <c r="C95" s="160">
        <v>783</v>
      </c>
      <c r="D95" s="160" t="s">
        <v>180</v>
      </c>
      <c r="E95" s="145"/>
      <c r="F95" s="159"/>
      <c r="G95" s="146"/>
      <c r="H95" s="146"/>
      <c r="I95" s="146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2"/>
      <c r="U95" s="142"/>
      <c r="V95" s="145"/>
      <c r="W95" s="142"/>
      <c r="X95" s="142"/>
      <c r="Y95" s="142"/>
      <c r="Z95" s="142"/>
    </row>
    <row r="96" spans="1:26" ht="24.75" customHeight="1">
      <c r="A96" s="166"/>
      <c r="B96" s="161" t="s">
        <v>286</v>
      </c>
      <c r="C96" s="167" t="s">
        <v>287</v>
      </c>
      <c r="D96" s="161" t="s">
        <v>288</v>
      </c>
      <c r="E96" s="161" t="s">
        <v>110</v>
      </c>
      <c r="F96" s="162">
        <v>32.875</v>
      </c>
      <c r="G96" s="168">
        <v>12</v>
      </c>
      <c r="H96" s="168"/>
      <c r="I96" s="163">
        <f>ROUND(F96*(G96+H96),2)</f>
        <v>394.5</v>
      </c>
      <c r="J96" s="161">
        <f>ROUND(F96*(N96),2)</f>
        <v>0</v>
      </c>
      <c r="K96" s="164">
        <f>ROUND(F96*(O96),2)</f>
        <v>0</v>
      </c>
      <c r="L96" s="164">
        <f>ROUND(F96*(G96),2)</f>
        <v>394.5</v>
      </c>
      <c r="M96" s="164">
        <f>ROUND(F96*(H96),2)</f>
        <v>0</v>
      </c>
      <c r="N96" s="164">
        <v>0</v>
      </c>
      <c r="O96" s="164"/>
      <c r="P96" s="169">
        <v>0.00036</v>
      </c>
      <c r="Q96" s="169"/>
      <c r="R96" s="169">
        <v>0.00036</v>
      </c>
      <c r="S96" s="164">
        <f>ROUND(F96*(P96),3)</f>
        <v>0.012</v>
      </c>
      <c r="T96" s="165"/>
      <c r="U96" s="165"/>
      <c r="V96" s="169"/>
      <c r="Z96">
        <v>0</v>
      </c>
    </row>
    <row r="97" spans="1:26" ht="24.75" customHeight="1">
      <c r="A97" s="166"/>
      <c r="B97" s="161" t="s">
        <v>286</v>
      </c>
      <c r="C97" s="167" t="s">
        <v>289</v>
      </c>
      <c r="D97" s="161" t="s">
        <v>290</v>
      </c>
      <c r="E97" s="161" t="s">
        <v>110</v>
      </c>
      <c r="F97" s="162">
        <v>15.2</v>
      </c>
      <c r="G97" s="168">
        <v>3.8</v>
      </c>
      <c r="H97" s="168"/>
      <c r="I97" s="163">
        <f>ROUND(F97*(G97+H97),2)</f>
        <v>57.76</v>
      </c>
      <c r="J97" s="161">
        <f>ROUND(F97*(N97),2)</f>
        <v>0</v>
      </c>
      <c r="K97" s="164">
        <f>ROUND(F97*(O97),2)</f>
        <v>0</v>
      </c>
      <c r="L97" s="164">
        <f>ROUND(F97*(G97),2)</f>
        <v>57.76</v>
      </c>
      <c r="M97" s="164">
        <f>ROUND(F97*(H97),2)</f>
        <v>0</v>
      </c>
      <c r="N97" s="164">
        <v>0</v>
      </c>
      <c r="O97" s="164"/>
      <c r="P97" s="169">
        <v>0.00032</v>
      </c>
      <c r="Q97" s="169"/>
      <c r="R97" s="169">
        <v>0.00032</v>
      </c>
      <c r="S97" s="164">
        <f>ROUND(F97*(P97),3)</f>
        <v>0.005</v>
      </c>
      <c r="T97" s="165"/>
      <c r="U97" s="165"/>
      <c r="V97" s="169"/>
      <c r="Z97">
        <v>0</v>
      </c>
    </row>
    <row r="98" spans="1:26" ht="24.75" customHeight="1">
      <c r="A98" s="166"/>
      <c r="B98" s="161" t="s">
        <v>286</v>
      </c>
      <c r="C98" s="167" t="s">
        <v>291</v>
      </c>
      <c r="D98" s="161" t="s">
        <v>299</v>
      </c>
      <c r="E98" s="161" t="s">
        <v>110</v>
      </c>
      <c r="F98" s="162">
        <v>15.2</v>
      </c>
      <c r="G98" s="168">
        <v>4.2</v>
      </c>
      <c r="H98" s="168"/>
      <c r="I98" s="163">
        <f>ROUND(F98*(G98+H98),2)</f>
        <v>63.84</v>
      </c>
      <c r="J98" s="161">
        <f>ROUND(F98*(N98),2)</f>
        <v>0</v>
      </c>
      <c r="K98" s="164">
        <f>ROUND(F98*(O98),2)</f>
        <v>0</v>
      </c>
      <c r="L98" s="164">
        <f>ROUND(F98*(G98),2)</f>
        <v>63.84</v>
      </c>
      <c r="M98" s="164">
        <f>ROUND(F98*(H98),2)</f>
        <v>0</v>
      </c>
      <c r="N98" s="164">
        <v>0</v>
      </c>
      <c r="O98" s="164"/>
      <c r="P98" s="169">
        <v>0.00032</v>
      </c>
      <c r="Q98" s="169"/>
      <c r="R98" s="169">
        <v>0.00032</v>
      </c>
      <c r="S98" s="164">
        <f>ROUND(F98*(P98),3)</f>
        <v>0.005</v>
      </c>
      <c r="T98" s="165"/>
      <c r="U98" s="165"/>
      <c r="V98" s="169"/>
      <c r="Z98">
        <v>0</v>
      </c>
    </row>
    <row r="99" spans="1:22" ht="15">
      <c r="A99" s="145"/>
      <c r="B99" s="145"/>
      <c r="C99" s="160">
        <v>783</v>
      </c>
      <c r="D99" s="160" t="s">
        <v>180</v>
      </c>
      <c r="E99" s="145"/>
      <c r="F99" s="159"/>
      <c r="G99" s="148">
        <f>ROUND((SUM(L95:L98))/1,2)</f>
        <v>516.1</v>
      </c>
      <c r="H99" s="148">
        <f>ROUND((SUM(M95:M98))/1,2)</f>
        <v>0</v>
      </c>
      <c r="I99" s="148">
        <f>ROUND((SUM(I95:I98))/1,2)</f>
        <v>516.1</v>
      </c>
      <c r="J99" s="145"/>
      <c r="K99" s="145"/>
      <c r="L99" s="145">
        <f>ROUND((SUM(L95:L98))/1,2)</f>
        <v>516.1</v>
      </c>
      <c r="M99" s="145">
        <f>ROUND((SUM(M95:M98))/1,2)</f>
        <v>0</v>
      </c>
      <c r="N99" s="145"/>
      <c r="O99" s="145"/>
      <c r="P99" s="170"/>
      <c r="Q99" s="1"/>
      <c r="R99" s="1"/>
      <c r="S99" s="170">
        <f>ROUND((SUM(S95:S98))/1,2)</f>
        <v>0.02</v>
      </c>
      <c r="T99" s="180"/>
      <c r="U99" s="180"/>
      <c r="V99" s="2">
        <f>ROUND((SUM(V95:V98))/1,2)</f>
        <v>0</v>
      </c>
    </row>
    <row r="100" spans="1:22" ht="15">
      <c r="A100" s="1"/>
      <c r="B100" s="1"/>
      <c r="C100" s="1"/>
      <c r="D100" s="1"/>
      <c r="E100" s="1"/>
      <c r="F100" s="155"/>
      <c r="G100" s="138"/>
      <c r="H100" s="138"/>
      <c r="I100" s="138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2" ht="15">
      <c r="A101" s="145"/>
      <c r="B101" s="145"/>
      <c r="C101" s="145"/>
      <c r="D101" s="2" t="s">
        <v>174</v>
      </c>
      <c r="E101" s="145"/>
      <c r="F101" s="159"/>
      <c r="G101" s="148">
        <f>ROUND((SUM(L52:L100))/2,2)</f>
        <v>3350.03</v>
      </c>
      <c r="H101" s="148">
        <f>ROUND((SUM(M52:M100))/2,2)</f>
        <v>1677.37</v>
      </c>
      <c r="I101" s="148">
        <f>ROUND((SUM(I52:I100))/2,2)</f>
        <v>5027.4</v>
      </c>
      <c r="J101" s="145"/>
      <c r="K101" s="145"/>
      <c r="L101" s="145">
        <f>ROUND((SUM(L52:L100))/2,2)</f>
        <v>3350.03</v>
      </c>
      <c r="M101" s="145">
        <f>ROUND((SUM(M52:M100))/2,2)</f>
        <v>1677.37</v>
      </c>
      <c r="N101" s="145"/>
      <c r="O101" s="145"/>
      <c r="P101" s="170"/>
      <c r="Q101" s="1"/>
      <c r="R101" s="1"/>
      <c r="S101" s="170">
        <f>ROUND((SUM(S52:S100))/2,2)</f>
        <v>1.07</v>
      </c>
      <c r="V101" s="2">
        <f>ROUND((SUM(V52:V100))/2,2)</f>
        <v>0</v>
      </c>
    </row>
    <row r="102" spans="1:26" ht="15">
      <c r="A102" s="182"/>
      <c r="B102" s="182"/>
      <c r="C102" s="182"/>
      <c r="D102" s="182" t="s">
        <v>72</v>
      </c>
      <c r="E102" s="182"/>
      <c r="F102" s="183"/>
      <c r="G102" s="184">
        <f>ROUND((SUM(L9:L101))/3,2)</f>
        <v>4812.56</v>
      </c>
      <c r="H102" s="184">
        <f>ROUND((SUM(M9:M101))/3,2)</f>
        <v>2140.1</v>
      </c>
      <c r="I102" s="184">
        <f>ROUND((SUM(I9:I101))/3,2)</f>
        <v>6952.66</v>
      </c>
      <c r="J102" s="182"/>
      <c r="K102" s="184">
        <f>ROUND((SUM(K9:K101))/3,2)</f>
        <v>0</v>
      </c>
      <c r="L102" s="182">
        <f>ROUND((SUM(L9:L101))/3,2)</f>
        <v>4812.56</v>
      </c>
      <c r="M102" s="182">
        <f>ROUND((SUM(M9:M101))/3,2)</f>
        <v>2140.1</v>
      </c>
      <c r="N102" s="182"/>
      <c r="O102" s="182"/>
      <c r="P102" s="183"/>
      <c r="Q102" s="182"/>
      <c r="R102" s="184"/>
      <c r="S102" s="183">
        <f>ROUND((SUM(S9:S101))/3,2)</f>
        <v>16.72</v>
      </c>
      <c r="T102" s="185"/>
      <c r="U102" s="185"/>
      <c r="V102" s="182">
        <f>ROUND((SUM(V9:V101))/3,2)</f>
        <v>0</v>
      </c>
      <c r="X102" s="181"/>
      <c r="Y102">
        <f>(SUM(Y9:Y101))</f>
        <v>0</v>
      </c>
      <c r="Z102">
        <f>(SUM(Z9:Z101))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Radatice - Rekonštrukcia a návrh spevnených plôch zelene, det. ihriska a prvkov drobnej architektúry  / SO 01.04 - Prístrešok pre kontajnery</oddHeader>
    <oddFooter xml:space="preserve">&amp;L&amp;7Spracované systémom Systematic® Kalkulus, tel.: 051 77 10 585&amp;RStrana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J5" sqref="J5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295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10" ht="18" customHeight="1">
      <c r="A3" s="12"/>
      <c r="B3" s="22"/>
      <c r="C3" s="19"/>
      <c r="D3" s="16"/>
      <c r="E3" s="16"/>
      <c r="F3" s="16"/>
      <c r="G3" s="16"/>
      <c r="H3" s="16"/>
      <c r="I3" s="36" t="s">
        <v>17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19</v>
      </c>
      <c r="J4" s="29"/>
    </row>
    <row r="5" spans="1:10" ht="18" customHeight="1" thickBot="1">
      <c r="A5" s="12"/>
      <c r="B5" s="37" t="s">
        <v>20</v>
      </c>
      <c r="C5" s="19"/>
      <c r="D5" s="16"/>
      <c r="E5" s="16"/>
      <c r="F5" s="38" t="s">
        <v>21</v>
      </c>
      <c r="G5" s="16"/>
      <c r="H5" s="16"/>
      <c r="I5" s="36" t="s">
        <v>22</v>
      </c>
      <c r="J5" s="221">
        <v>44673</v>
      </c>
    </row>
    <row r="6" spans="1:10" ht="19.5" customHeight="1" thickTop="1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10" ht="18" customHeight="1">
      <c r="A7" s="12"/>
      <c r="B7" s="47" t="s">
        <v>26</v>
      </c>
      <c r="C7" s="40"/>
      <c r="D7" s="17"/>
      <c r="E7" s="17"/>
      <c r="F7" s="17"/>
      <c r="G7" s="48" t="s">
        <v>27</v>
      </c>
      <c r="H7" s="17"/>
      <c r="I7" s="27"/>
      <c r="J7" s="41"/>
    </row>
    <row r="8" spans="1:10" ht="19.5" customHeight="1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10" ht="18" customHeight="1">
      <c r="A9" s="12"/>
      <c r="B9" s="37" t="s">
        <v>26</v>
      </c>
      <c r="C9" s="19"/>
      <c r="D9" s="16"/>
      <c r="E9" s="16"/>
      <c r="F9" s="16"/>
      <c r="G9" s="38" t="s">
        <v>27</v>
      </c>
      <c r="H9" s="16"/>
      <c r="I9" s="26"/>
      <c r="J9" s="29"/>
    </row>
    <row r="10" spans="1:10" ht="19.5" customHeight="1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10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10" ht="18" customHeight="1" thickTop="1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10" ht="18" customHeight="1" thickBot="1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10" ht="18" customHeight="1" thickTop="1">
      <c r="A14" s="12"/>
      <c r="B14" s="50" t="s">
        <v>28</v>
      </c>
      <c r="C14" s="195"/>
      <c r="D14" s="79" t="s">
        <v>56</v>
      </c>
      <c r="E14" s="80" t="s">
        <v>57</v>
      </c>
      <c r="F14" s="78" t="s">
        <v>58</v>
      </c>
      <c r="G14" s="49" t="s">
        <v>35</v>
      </c>
      <c r="H14" s="43"/>
      <c r="I14" s="45"/>
      <c r="J14" s="46"/>
    </row>
    <row r="15" spans="1:10" ht="18" customHeight="1">
      <c r="A15" s="12"/>
      <c r="B15" s="85">
        <v>1</v>
      </c>
      <c r="C15" s="86" t="s">
        <v>29</v>
      </c>
      <c r="D15" s="87">
        <f>'Kryci_list 18799'!D15+'Kryci_list 18800'!D15+'Kryci_list 18801'!D15</f>
        <v>55250.95999999999</v>
      </c>
      <c r="E15" s="88">
        <f>'Kryci_list 18799'!E15+'Kryci_list 18800'!E15+'Kryci_list 18801'!E15</f>
        <v>16734.18</v>
      </c>
      <c r="F15" s="86">
        <f>'Kryci_list 18799'!F15+'Kryci_list 18800'!F15+'Kryci_list 18801'!F15</f>
        <v>71985.14</v>
      </c>
      <c r="G15" s="51">
        <v>7</v>
      </c>
      <c r="H15" s="53" t="s">
        <v>10</v>
      </c>
      <c r="I15" s="27"/>
      <c r="J15" s="55">
        <f>'Kryci_list 18799'!J15+'Kryci_list 18800'!J15+'Kryci_list 18801'!J15</f>
        <v>0</v>
      </c>
    </row>
    <row r="16" spans="1:10" ht="18" customHeight="1">
      <c r="A16" s="12"/>
      <c r="B16" s="83">
        <v>2</v>
      </c>
      <c r="C16" s="84" t="s">
        <v>30</v>
      </c>
      <c r="D16" s="89">
        <f>'Kryci_list 18799'!D16+'Kryci_list 18800'!D16+'Kryci_list 18801'!D16</f>
        <v>3350.03</v>
      </c>
      <c r="E16" s="90">
        <f>'Kryci_list 18799'!E16+'Kryci_list 18800'!E16+'Kryci_list 18801'!E16</f>
        <v>1677.37</v>
      </c>
      <c r="F16" s="99">
        <f>'Kryci_list 18799'!F16+'Kryci_list 18800'!F16+'Kryci_list 18801'!F16</f>
        <v>5027.4</v>
      </c>
      <c r="G16" s="102"/>
      <c r="H16" s="114"/>
      <c r="I16" s="116"/>
      <c r="J16" s="109"/>
    </row>
    <row r="17" spans="1:10" ht="18" customHeight="1">
      <c r="A17" s="12"/>
      <c r="B17" s="57">
        <v>3</v>
      </c>
      <c r="C17" s="60" t="s">
        <v>31</v>
      </c>
      <c r="D17" s="81">
        <f>'Kryci_list 18799'!D17+'Kryci_list 18800'!D17+'Kryci_list 18801'!D17</f>
        <v>0</v>
      </c>
      <c r="E17" s="82">
        <f>'Kryci_list 18799'!E17+'Kryci_list 18800'!E17+'Kryci_list 18801'!E17</f>
        <v>0</v>
      </c>
      <c r="F17" s="74">
        <f>'Kryci_list 18799'!F17+'Kryci_list 18800'!F17+'Kryci_list 18801'!F17</f>
        <v>0</v>
      </c>
      <c r="G17" s="51">
        <v>8</v>
      </c>
      <c r="H17" s="61" t="s">
        <v>37</v>
      </c>
      <c r="I17" s="116"/>
      <c r="J17" s="109">
        <f>Rekapitulácia!E10</f>
        <v>0</v>
      </c>
    </row>
    <row r="18" spans="1:10" ht="18" customHeight="1">
      <c r="A18" s="12"/>
      <c r="B18" s="51">
        <v>4</v>
      </c>
      <c r="C18" s="61" t="s">
        <v>296</v>
      </c>
      <c r="D18" s="65">
        <f>'Kryci_list 18799'!D18+'Kryci_list 18800'!D18+'Kryci_list 18801'!D18</f>
        <v>0</v>
      </c>
      <c r="E18" s="64">
        <f>'Kryci_list 18799'!E18+'Kryci_list 18800'!E18+'Kryci_list 18801'!E18</f>
        <v>0</v>
      </c>
      <c r="F18" s="67">
        <f>'Kryci_list 18799'!F18+'Kryci_list 18800'!F18+'Kryci_list 18801'!F18</f>
        <v>0</v>
      </c>
      <c r="G18" s="51">
        <v>9</v>
      </c>
      <c r="H18" s="61" t="s">
        <v>38</v>
      </c>
      <c r="I18" s="116"/>
      <c r="J18" s="109">
        <f>Rekapitulácia!D10</f>
        <v>0</v>
      </c>
    </row>
    <row r="19" spans="1:10" ht="18" customHeight="1">
      <c r="A19" s="12"/>
      <c r="B19" s="51">
        <v>5</v>
      </c>
      <c r="C19" s="61" t="s">
        <v>33</v>
      </c>
      <c r="D19" s="65">
        <f>'Kryci_list 18799'!D19+'Kryci_list 18800'!D19+'Kryci_list 18801'!D19</f>
        <v>0</v>
      </c>
      <c r="E19" s="64">
        <f>'Kryci_list 18799'!E19+'Kryci_list 18800'!E19+'Kryci_list 18801'!E19</f>
        <v>0</v>
      </c>
      <c r="F19" s="67">
        <f>'Kryci_list 18799'!F19+'Kryci_list 18800'!F19+'Kryci_list 18801'!F19</f>
        <v>0</v>
      </c>
      <c r="G19" s="102"/>
      <c r="H19" s="114"/>
      <c r="I19" s="116"/>
      <c r="J19" s="115"/>
    </row>
    <row r="20" spans="1:10" ht="18" customHeight="1" thickBot="1">
      <c r="A20" s="12"/>
      <c r="B20" s="51">
        <v>6</v>
      </c>
      <c r="C20" s="62" t="s">
        <v>34</v>
      </c>
      <c r="D20" s="66"/>
      <c r="E20" s="94"/>
      <c r="F20" s="100">
        <f>SUM(F15:F19)</f>
        <v>77012.54</v>
      </c>
      <c r="G20" s="51">
        <v>10</v>
      </c>
      <c r="H20" s="61" t="s">
        <v>34</v>
      </c>
      <c r="I20" s="118"/>
      <c r="J20" s="93">
        <f>SUM(J16:J19)</f>
        <v>0</v>
      </c>
    </row>
    <row r="21" spans="1:10" ht="18" customHeight="1" thickTop="1">
      <c r="A21" s="12"/>
      <c r="B21" s="56" t="s">
        <v>45</v>
      </c>
      <c r="C21" s="59" t="s">
        <v>46</v>
      </c>
      <c r="D21" s="63"/>
      <c r="E21" s="18"/>
      <c r="F21" s="92"/>
      <c r="G21" s="56" t="s">
        <v>52</v>
      </c>
      <c r="H21" s="52" t="s">
        <v>46</v>
      </c>
      <c r="I21" s="27"/>
      <c r="J21" s="119"/>
    </row>
    <row r="22" spans="1:10" ht="18" customHeight="1">
      <c r="A22" s="12"/>
      <c r="B22" s="57">
        <v>11</v>
      </c>
      <c r="C22" s="53" t="s">
        <v>47</v>
      </c>
      <c r="D22" s="73"/>
      <c r="E22" s="77"/>
      <c r="F22" s="74">
        <f>'Kryci_list 18799'!F22+'Kryci_list 18800'!F22+'Kryci_list 18801'!F22</f>
        <v>0</v>
      </c>
      <c r="G22" s="57">
        <v>16</v>
      </c>
      <c r="H22" s="60" t="s">
        <v>53</v>
      </c>
      <c r="I22" s="116"/>
      <c r="J22" s="108">
        <f>'Kryci_list 18799'!J22+'Kryci_list 18800'!J22+'Kryci_list 18801'!J22</f>
        <v>0</v>
      </c>
    </row>
    <row r="23" spans="1:10" ht="18" customHeight="1">
      <c r="A23" s="12"/>
      <c r="B23" s="51">
        <v>12</v>
      </c>
      <c r="C23" s="54" t="s">
        <v>48</v>
      </c>
      <c r="D23" s="58"/>
      <c r="E23" s="77"/>
      <c r="F23" s="67">
        <f>'Kryci_list 18799'!F23+'Kryci_list 18800'!F23+'Kryci_list 18801'!F23</f>
        <v>0</v>
      </c>
      <c r="G23" s="51">
        <v>17</v>
      </c>
      <c r="H23" s="61" t="s">
        <v>54</v>
      </c>
      <c r="I23" s="116"/>
      <c r="J23" s="109">
        <f>'Kryci_list 18799'!J23+'Kryci_list 18800'!J23+'Kryci_list 18801'!J23</f>
        <v>0</v>
      </c>
    </row>
    <row r="24" spans="1:10" ht="18" customHeight="1">
      <c r="A24" s="12"/>
      <c r="B24" s="51">
        <v>13</v>
      </c>
      <c r="C24" s="54" t="s">
        <v>49</v>
      </c>
      <c r="D24" s="58"/>
      <c r="E24" s="77"/>
      <c r="F24" s="67">
        <f>'Kryci_list 18799'!F24+'Kryci_list 18800'!F24+'Kryci_list 18801'!F24</f>
        <v>0</v>
      </c>
      <c r="G24" s="51">
        <v>18</v>
      </c>
      <c r="H24" s="61" t="s">
        <v>55</v>
      </c>
      <c r="I24" s="116"/>
      <c r="J24" s="109">
        <f>'Kryci_list 18799'!J24+'Kryci_list 18800'!J24+'Kryci_list 18801'!J24</f>
        <v>0</v>
      </c>
    </row>
    <row r="25" spans="1:10" ht="18" customHeight="1">
      <c r="A25" s="12"/>
      <c r="B25" s="51">
        <v>14</v>
      </c>
      <c r="C25" s="19"/>
      <c r="D25" s="58"/>
      <c r="E25" s="77"/>
      <c r="F25" s="75"/>
      <c r="G25" s="51">
        <v>19</v>
      </c>
      <c r="H25" s="114"/>
      <c r="I25" s="116"/>
      <c r="J25" s="109"/>
    </row>
    <row r="26" spans="1:10" ht="18" customHeight="1" thickBot="1">
      <c r="A26" s="12"/>
      <c r="B26" s="51">
        <v>15</v>
      </c>
      <c r="C26" s="54"/>
      <c r="D26" s="58"/>
      <c r="E26" s="58"/>
      <c r="F26" s="101"/>
      <c r="G26" s="51">
        <v>20</v>
      </c>
      <c r="H26" s="61" t="s">
        <v>34</v>
      </c>
      <c r="I26" s="118"/>
      <c r="J26" s="93">
        <f>SUM(J22:J25)+SUM(F22:F25)</f>
        <v>0</v>
      </c>
    </row>
    <row r="27" spans="1:10" ht="18" customHeight="1" thickTop="1">
      <c r="A27" s="12"/>
      <c r="B27" s="95"/>
      <c r="C27" s="130" t="s">
        <v>61</v>
      </c>
      <c r="D27" s="123"/>
      <c r="E27" s="96"/>
      <c r="F27" s="28"/>
      <c r="G27" s="103" t="s">
        <v>39</v>
      </c>
      <c r="H27" s="98" t="s">
        <v>40</v>
      </c>
      <c r="I27" s="27"/>
      <c r="J27" s="30"/>
    </row>
    <row r="28" spans="1:10" ht="18" customHeight="1">
      <c r="A28" s="12"/>
      <c r="B28" s="25"/>
      <c r="C28" s="121"/>
      <c r="D28" s="124"/>
      <c r="E28" s="21"/>
      <c r="F28" s="12"/>
      <c r="G28" s="83">
        <v>21</v>
      </c>
      <c r="H28" s="84" t="s">
        <v>41</v>
      </c>
      <c r="I28" s="111"/>
      <c r="J28" s="91">
        <f>F20+J20+F26+J26</f>
        <v>77012.54</v>
      </c>
    </row>
    <row r="29" spans="1:10" ht="18" customHeight="1">
      <c r="A29" s="12"/>
      <c r="B29" s="68"/>
      <c r="C29" s="122"/>
      <c r="D29" s="125"/>
      <c r="E29" s="21"/>
      <c r="F29" s="12"/>
      <c r="G29" s="57">
        <v>22</v>
      </c>
      <c r="H29" s="60" t="s">
        <v>42</v>
      </c>
      <c r="I29" s="112">
        <f>Rekapitulácia!B11</f>
        <v>0</v>
      </c>
      <c r="J29" s="108">
        <f>ROUND(((ROUND(I29,2)*20)/100),2)*1</f>
        <v>0</v>
      </c>
    </row>
    <row r="30" spans="1:10" ht="18" customHeight="1">
      <c r="A30" s="12"/>
      <c r="B30" s="22"/>
      <c r="C30" s="114"/>
      <c r="D30" s="116"/>
      <c r="E30" s="21"/>
      <c r="F30" s="12"/>
      <c r="G30" s="51">
        <v>23</v>
      </c>
      <c r="H30" s="61" t="s">
        <v>42</v>
      </c>
      <c r="I30" s="76">
        <f>Rekapitulácia!B12</f>
        <v>0</v>
      </c>
      <c r="J30" s="109">
        <f>ROUND(((ROUND(I30,2)*20)/100),2)</f>
        <v>0</v>
      </c>
    </row>
    <row r="31" spans="1:10" ht="18" customHeight="1">
      <c r="A31" s="12"/>
      <c r="B31" s="23"/>
      <c r="C31" s="126"/>
      <c r="D31" s="127"/>
      <c r="E31" s="21"/>
      <c r="F31" s="12"/>
      <c r="G31" s="51">
        <v>24</v>
      </c>
      <c r="H31" s="61" t="s">
        <v>43</v>
      </c>
      <c r="I31" s="26"/>
      <c r="J31" s="200">
        <f>SUM(J28:J30)</f>
        <v>77012.54</v>
      </c>
    </row>
    <row r="32" spans="1:10" ht="18" customHeight="1" thickBot="1">
      <c r="A32" s="12"/>
      <c r="B32" s="39"/>
      <c r="C32" s="107"/>
      <c r="D32" s="113"/>
      <c r="E32" s="69"/>
      <c r="F32" s="70"/>
      <c r="G32" s="196" t="s">
        <v>44</v>
      </c>
      <c r="H32" s="197"/>
      <c r="I32" s="198"/>
      <c r="J32" s="199"/>
    </row>
    <row r="33" spans="1:10" ht="18" customHeight="1" thickTop="1">
      <c r="A33" s="12"/>
      <c r="B33" s="95"/>
      <c r="C33" s="96"/>
      <c r="D33" s="128" t="s">
        <v>59</v>
      </c>
      <c r="E33" s="72"/>
      <c r="F33" s="72"/>
      <c r="G33" s="15"/>
      <c r="H33" s="128" t="s">
        <v>60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5.75" thickTop="1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J5" sqref="J5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15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1" t="s">
        <v>16</v>
      </c>
      <c r="C2" s="212"/>
      <c r="D2" s="212"/>
      <c r="E2" s="212"/>
      <c r="F2" s="212"/>
      <c r="G2" s="212"/>
      <c r="H2" s="212"/>
      <c r="I2" s="212"/>
      <c r="J2" s="213"/>
    </row>
    <row r="3" spans="1:10" ht="18" customHeight="1">
      <c r="A3" s="12"/>
      <c r="B3" s="33" t="s">
        <v>18</v>
      </c>
      <c r="C3" s="34"/>
      <c r="D3" s="35"/>
      <c r="E3" s="35"/>
      <c r="F3" s="35"/>
      <c r="G3" s="16"/>
      <c r="H3" s="16"/>
      <c r="I3" s="36" t="s">
        <v>17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19</v>
      </c>
      <c r="J4" s="29"/>
    </row>
    <row r="5" spans="1:10" ht="18" customHeight="1" thickBot="1">
      <c r="A5" s="12"/>
      <c r="B5" s="37" t="s">
        <v>20</v>
      </c>
      <c r="C5" s="19"/>
      <c r="D5" s="16"/>
      <c r="E5" s="16"/>
      <c r="F5" s="38" t="s">
        <v>21</v>
      </c>
      <c r="G5" s="16"/>
      <c r="H5" s="16"/>
      <c r="I5" s="36" t="s">
        <v>22</v>
      </c>
      <c r="J5" s="221">
        <v>44673</v>
      </c>
    </row>
    <row r="6" spans="1:10" ht="19.5" customHeight="1" thickTop="1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10" ht="18" customHeight="1">
      <c r="A7" s="12"/>
      <c r="B7" s="47" t="s">
        <v>26</v>
      </c>
      <c r="C7" s="40"/>
      <c r="D7" s="17"/>
      <c r="E7" s="17"/>
      <c r="F7" s="17"/>
      <c r="G7" s="48" t="s">
        <v>27</v>
      </c>
      <c r="H7" s="17"/>
      <c r="I7" s="27"/>
      <c r="J7" s="41"/>
    </row>
    <row r="8" spans="1:10" ht="19.5" customHeight="1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10" ht="18" customHeight="1">
      <c r="A9" s="12"/>
      <c r="B9" s="37" t="s">
        <v>26</v>
      </c>
      <c r="C9" s="19"/>
      <c r="D9" s="16"/>
      <c r="E9" s="16"/>
      <c r="F9" s="16"/>
      <c r="G9" s="38" t="s">
        <v>27</v>
      </c>
      <c r="H9" s="16"/>
      <c r="I9" s="26"/>
      <c r="J9" s="29"/>
    </row>
    <row r="10" spans="1:10" ht="19.5" customHeight="1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10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10" ht="18" customHeight="1" thickTop="1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10" ht="18" customHeight="1" thickBot="1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10" ht="18" customHeight="1" thickTop="1">
      <c r="A14" s="12"/>
      <c r="B14" s="50" t="s">
        <v>28</v>
      </c>
      <c r="C14" s="78" t="s">
        <v>6</v>
      </c>
      <c r="D14" s="79" t="s">
        <v>56</v>
      </c>
      <c r="E14" s="80" t="s">
        <v>57</v>
      </c>
      <c r="F14" s="78" t="s">
        <v>58</v>
      </c>
      <c r="G14" s="50" t="s">
        <v>35</v>
      </c>
      <c r="H14" s="43"/>
      <c r="I14" s="45"/>
      <c r="J14" s="46"/>
    </row>
    <row r="15" spans="1:10" ht="18" customHeight="1">
      <c r="A15" s="12"/>
      <c r="B15" s="85">
        <v>1</v>
      </c>
      <c r="C15" s="86" t="s">
        <v>29</v>
      </c>
      <c r="D15" s="87">
        <f>'Rekap 18799'!B16</f>
        <v>19128.37</v>
      </c>
      <c r="E15" s="88">
        <f>'Rekap 18799'!C16</f>
        <v>6761.48</v>
      </c>
      <c r="F15" s="86">
        <f>'Rekap 18799'!D16</f>
        <v>25889.85</v>
      </c>
      <c r="G15" s="51">
        <v>7</v>
      </c>
      <c r="H15" s="53" t="s">
        <v>36</v>
      </c>
      <c r="I15" s="27"/>
      <c r="J15" s="55">
        <v>0</v>
      </c>
    </row>
    <row r="16" spans="1:10" ht="18" customHeight="1">
      <c r="A16" s="12"/>
      <c r="B16" s="83">
        <v>2</v>
      </c>
      <c r="C16" s="84" t="s">
        <v>30</v>
      </c>
      <c r="D16" s="89"/>
      <c r="E16" s="90"/>
      <c r="F16" s="99"/>
      <c r="G16" s="102"/>
      <c r="H16" s="114"/>
      <c r="I16" s="116"/>
      <c r="J16" s="109"/>
    </row>
    <row r="17" spans="1:10" ht="18" customHeight="1">
      <c r="A17" s="12"/>
      <c r="B17" s="57">
        <v>3</v>
      </c>
      <c r="C17" s="60" t="s">
        <v>31</v>
      </c>
      <c r="D17" s="81"/>
      <c r="E17" s="82"/>
      <c r="F17" s="74"/>
      <c r="G17" s="51">
        <v>8</v>
      </c>
      <c r="H17" s="61" t="s">
        <v>37</v>
      </c>
      <c r="I17" s="116"/>
      <c r="J17" s="109">
        <f>'SO 18799'!Z46</f>
        <v>0</v>
      </c>
    </row>
    <row r="18" spans="1:10" ht="18" customHeight="1">
      <c r="A18" s="12"/>
      <c r="B18" s="51">
        <v>4</v>
      </c>
      <c r="C18" s="61" t="s">
        <v>32</v>
      </c>
      <c r="D18" s="65"/>
      <c r="E18" s="64"/>
      <c r="F18" s="67"/>
      <c r="G18" s="51">
        <v>9</v>
      </c>
      <c r="H18" s="61" t="s">
        <v>38</v>
      </c>
      <c r="I18" s="116"/>
      <c r="J18" s="109">
        <v>0</v>
      </c>
    </row>
    <row r="19" spans="1:10" ht="18" customHeight="1">
      <c r="A19" s="12"/>
      <c r="B19" s="51">
        <v>5</v>
      </c>
      <c r="C19" s="61" t="s">
        <v>33</v>
      </c>
      <c r="D19" s="65"/>
      <c r="E19" s="64"/>
      <c r="F19" s="67"/>
      <c r="G19" s="102"/>
      <c r="H19" s="114"/>
      <c r="I19" s="116"/>
      <c r="J19" s="115"/>
    </row>
    <row r="20" spans="1:10" ht="18" customHeight="1" thickBot="1">
      <c r="A20" s="12"/>
      <c r="B20" s="51">
        <v>6</v>
      </c>
      <c r="C20" s="62" t="s">
        <v>34</v>
      </c>
      <c r="D20" s="66"/>
      <c r="E20" s="94"/>
      <c r="F20" s="100">
        <f>SUM(F15:F19)</f>
        <v>25889.85</v>
      </c>
      <c r="G20" s="51">
        <v>10</v>
      </c>
      <c r="H20" s="61" t="s">
        <v>34</v>
      </c>
      <c r="I20" s="118"/>
      <c r="J20" s="93">
        <f>SUM(J15:J19)</f>
        <v>0</v>
      </c>
    </row>
    <row r="21" spans="1:10" ht="18" customHeight="1" thickTop="1">
      <c r="A21" s="12"/>
      <c r="B21" s="56" t="s">
        <v>45</v>
      </c>
      <c r="C21" s="59" t="s">
        <v>46</v>
      </c>
      <c r="D21" s="63"/>
      <c r="E21" s="18"/>
      <c r="F21" s="92"/>
      <c r="G21" s="56" t="s">
        <v>52</v>
      </c>
      <c r="H21" s="52" t="s">
        <v>46</v>
      </c>
      <c r="I21" s="27"/>
      <c r="J21" s="119"/>
    </row>
    <row r="22" spans="1:26" ht="18" customHeight="1">
      <c r="A22" s="12"/>
      <c r="B22" s="57">
        <v>11</v>
      </c>
      <c r="C22" s="53" t="s">
        <v>47</v>
      </c>
      <c r="D22" s="73"/>
      <c r="E22" s="76" t="s">
        <v>50</v>
      </c>
      <c r="F22" s="74">
        <f>((F15*U22*0)+(F16*V22*0)+(F17*W22*0))/100</f>
        <v>0</v>
      </c>
      <c r="G22" s="57">
        <v>16</v>
      </c>
      <c r="H22" s="60" t="s">
        <v>53</v>
      </c>
      <c r="I22" s="117" t="s">
        <v>50</v>
      </c>
      <c r="J22" s="108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1">
        <v>12</v>
      </c>
      <c r="C23" s="54" t="s">
        <v>48</v>
      </c>
      <c r="D23" s="58"/>
      <c r="E23" s="76" t="s">
        <v>51</v>
      </c>
      <c r="F23" s="67">
        <f>((F15*U23*0)+(F16*V23*0)+(F17*W23*0))/100</f>
        <v>0</v>
      </c>
      <c r="G23" s="51">
        <v>17</v>
      </c>
      <c r="H23" s="61" t="s">
        <v>54</v>
      </c>
      <c r="I23" s="117" t="s">
        <v>50</v>
      </c>
      <c r="J23" s="109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1">
        <v>13</v>
      </c>
      <c r="C24" s="54" t="s">
        <v>49</v>
      </c>
      <c r="D24" s="58"/>
      <c r="E24" s="76" t="s">
        <v>50</v>
      </c>
      <c r="F24" s="67">
        <f>((F15*U24*0)+(F16*V24*0)+(F17*W24*0))/100</f>
        <v>0</v>
      </c>
      <c r="G24" s="51">
        <v>18</v>
      </c>
      <c r="H24" s="61" t="s">
        <v>55</v>
      </c>
      <c r="I24" s="117" t="s">
        <v>51</v>
      </c>
      <c r="J24" s="109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1">
        <v>14</v>
      </c>
      <c r="C25" s="19"/>
      <c r="D25" s="58"/>
      <c r="E25" s="77"/>
      <c r="F25" s="75"/>
      <c r="G25" s="51">
        <v>19</v>
      </c>
      <c r="H25" s="114"/>
      <c r="I25" s="116"/>
      <c r="J25" s="115"/>
    </row>
    <row r="26" spans="1:10" ht="18" customHeight="1" thickBot="1">
      <c r="A26" s="12"/>
      <c r="B26" s="51">
        <v>15</v>
      </c>
      <c r="C26" s="54"/>
      <c r="D26" s="58"/>
      <c r="E26" s="58"/>
      <c r="F26" s="101"/>
      <c r="G26" s="51">
        <v>20</v>
      </c>
      <c r="H26" s="61" t="s">
        <v>34</v>
      </c>
      <c r="I26" s="118"/>
      <c r="J26" s="93">
        <f>SUM(J22:J25)+SUM(F22:F25)</f>
        <v>0</v>
      </c>
    </row>
    <row r="27" spans="1:10" ht="18" customHeight="1" thickTop="1">
      <c r="A27" s="12"/>
      <c r="B27" s="95"/>
      <c r="C27" s="130" t="s">
        <v>61</v>
      </c>
      <c r="D27" s="123"/>
      <c r="E27" s="96"/>
      <c r="F27" s="28"/>
      <c r="G27" s="103" t="s">
        <v>39</v>
      </c>
      <c r="H27" s="98" t="s">
        <v>40</v>
      </c>
      <c r="I27" s="27"/>
      <c r="J27" s="30"/>
    </row>
    <row r="28" spans="1:10" ht="18" customHeight="1">
      <c r="A28" s="12"/>
      <c r="B28" s="25"/>
      <c r="C28" s="121"/>
      <c r="D28" s="124"/>
      <c r="E28" s="21"/>
      <c r="F28" s="12"/>
      <c r="G28" s="83">
        <v>21</v>
      </c>
      <c r="H28" s="84" t="s">
        <v>41</v>
      </c>
      <c r="I28" s="111"/>
      <c r="J28" s="91">
        <f>F20+J20+F26+J26</f>
        <v>25889.85</v>
      </c>
    </row>
    <row r="29" spans="1:10" ht="18" customHeight="1">
      <c r="A29" s="12"/>
      <c r="B29" s="68"/>
      <c r="C29" s="122"/>
      <c r="D29" s="125"/>
      <c r="E29" s="21"/>
      <c r="F29" s="12"/>
      <c r="G29" s="57">
        <v>22</v>
      </c>
      <c r="H29" s="60" t="s">
        <v>42</v>
      </c>
      <c r="I29" s="112">
        <f>J28-SUM('SO 18799'!K9:'SO 18799'!K45)</f>
        <v>25889.85</v>
      </c>
      <c r="J29" s="108">
        <f>ROUND(((ROUND(I29,2)*20)*1/100),2)</f>
        <v>5177.97</v>
      </c>
    </row>
    <row r="30" spans="1:10" ht="18" customHeight="1">
      <c r="A30" s="12"/>
      <c r="B30" s="22"/>
      <c r="C30" s="114"/>
      <c r="D30" s="116"/>
      <c r="E30" s="21"/>
      <c r="F30" s="12"/>
      <c r="G30" s="51">
        <v>23</v>
      </c>
      <c r="H30" s="61" t="s">
        <v>42</v>
      </c>
      <c r="I30" s="76">
        <f>SUM('SO 18799'!K9:'SO 18799'!K45)</f>
        <v>0</v>
      </c>
      <c r="J30" s="109">
        <f>ROUND(((ROUND(I30,2)*20)/100),2)</f>
        <v>0</v>
      </c>
    </row>
    <row r="31" spans="1:10" ht="18" customHeight="1">
      <c r="A31" s="12"/>
      <c r="B31" s="23"/>
      <c r="C31" s="126"/>
      <c r="D31" s="127"/>
      <c r="E31" s="21"/>
      <c r="F31" s="12"/>
      <c r="G31" s="83">
        <v>24</v>
      </c>
      <c r="H31" s="84" t="s">
        <v>43</v>
      </c>
      <c r="I31" s="106"/>
      <c r="J31" s="120">
        <f>SUM(J28:J30)</f>
        <v>31067.82</v>
      </c>
    </row>
    <row r="32" spans="1:10" ht="18" customHeight="1" thickBot="1">
      <c r="A32" s="12"/>
      <c r="B32" s="39"/>
      <c r="C32" s="107"/>
      <c r="D32" s="113"/>
      <c r="E32" s="69"/>
      <c r="F32" s="70"/>
      <c r="G32" s="57" t="s">
        <v>44</v>
      </c>
      <c r="H32" s="107"/>
      <c r="I32" s="113"/>
      <c r="J32" s="110"/>
    </row>
    <row r="33" spans="1:10" ht="18" customHeight="1" thickTop="1">
      <c r="A33" s="12"/>
      <c r="B33" s="95"/>
      <c r="C33" s="96"/>
      <c r="D33" s="128" t="s">
        <v>59</v>
      </c>
      <c r="E33" s="72"/>
      <c r="F33" s="97"/>
      <c r="G33" s="104">
        <v>26</v>
      </c>
      <c r="H33" s="129" t="s">
        <v>60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5.75" thickTop="1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3" sqref="E3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4" t="s">
        <v>23</v>
      </c>
      <c r="B1" s="215"/>
      <c r="C1" s="215"/>
      <c r="D1" s="216"/>
      <c r="E1" s="133" t="s">
        <v>21</v>
      </c>
      <c r="F1" s="132"/>
      <c r="W1">
        <v>30.126</v>
      </c>
    </row>
    <row r="2" spans="1:6" ht="19.5" customHeight="1">
      <c r="A2" s="214" t="s">
        <v>24</v>
      </c>
      <c r="B2" s="215"/>
      <c r="C2" s="215"/>
      <c r="D2" s="216"/>
      <c r="E2" s="133" t="s">
        <v>19</v>
      </c>
      <c r="F2" s="132"/>
    </row>
    <row r="3" spans="1:6" ht="19.5" customHeight="1">
      <c r="A3" s="214" t="s">
        <v>25</v>
      </c>
      <c r="B3" s="215"/>
      <c r="C3" s="215"/>
      <c r="D3" s="216"/>
      <c r="E3" s="133" t="s">
        <v>300</v>
      </c>
      <c r="F3" s="132"/>
    </row>
    <row r="4" spans="1:6" ht="15">
      <c r="A4" s="134" t="s">
        <v>16</v>
      </c>
      <c r="B4" s="131"/>
      <c r="C4" s="131"/>
      <c r="D4" s="131"/>
      <c r="E4" s="131"/>
      <c r="F4" s="131"/>
    </row>
    <row r="5" spans="1:6" ht="15">
      <c r="A5" s="134" t="s">
        <v>18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135" t="s">
        <v>65</v>
      </c>
      <c r="B8" s="131"/>
      <c r="C8" s="131"/>
      <c r="D8" s="131"/>
      <c r="E8" s="131"/>
      <c r="F8" s="131"/>
    </row>
    <row r="9" spans="1:6" ht="15">
      <c r="A9" s="136" t="s">
        <v>62</v>
      </c>
      <c r="B9" s="136" t="s">
        <v>56</v>
      </c>
      <c r="C9" s="136" t="s">
        <v>57</v>
      </c>
      <c r="D9" s="136" t="s">
        <v>34</v>
      </c>
      <c r="E9" s="136" t="s">
        <v>63</v>
      </c>
      <c r="F9" s="136" t="s">
        <v>64</v>
      </c>
    </row>
    <row r="10" spans="1:26" ht="15">
      <c r="A10" s="143" t="s">
        <v>66</v>
      </c>
      <c r="B10" s="144"/>
      <c r="C10" s="140"/>
      <c r="D10" s="140"/>
      <c r="E10" s="141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145" t="s">
        <v>67</v>
      </c>
      <c r="B11" s="146">
        <f>'SO 18799'!L19</f>
        <v>4507.66</v>
      </c>
      <c r="C11" s="146">
        <f>'SO 18799'!M19</f>
        <v>0</v>
      </c>
      <c r="D11" s="146">
        <f>'SO 18799'!I19</f>
        <v>4507.66</v>
      </c>
      <c r="E11" s="147">
        <f>'SO 18799'!S19</f>
        <v>0</v>
      </c>
      <c r="F11" s="147">
        <f>'SO 18799'!V19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145" t="s">
        <v>68</v>
      </c>
      <c r="B12" s="146">
        <f>'SO 18799'!L23</f>
        <v>71.55</v>
      </c>
      <c r="C12" s="146">
        <f>'SO 18799'!M23</f>
        <v>0</v>
      </c>
      <c r="D12" s="146">
        <f>'SO 18799'!I23</f>
        <v>71.55</v>
      </c>
      <c r="E12" s="147">
        <f>'SO 18799'!S23</f>
        <v>0</v>
      </c>
      <c r="F12" s="147">
        <f>'SO 18799'!V23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145" t="s">
        <v>69</v>
      </c>
      <c r="B13" s="146">
        <f>'SO 18799'!L33</f>
        <v>10040.85</v>
      </c>
      <c r="C13" s="146">
        <f>'SO 18799'!M33</f>
        <v>6761.48</v>
      </c>
      <c r="D13" s="146">
        <f>'SO 18799'!I33</f>
        <v>16802.33</v>
      </c>
      <c r="E13" s="147">
        <f>'SO 18799'!S33</f>
        <v>281.81</v>
      </c>
      <c r="F13" s="147">
        <f>'SO 18799'!V33</f>
        <v>0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145" t="s">
        <v>70</v>
      </c>
      <c r="B14" s="146">
        <f>'SO 18799'!L37</f>
        <v>235.29</v>
      </c>
      <c r="C14" s="146">
        <f>'SO 18799'!M37</f>
        <v>0</v>
      </c>
      <c r="D14" s="146">
        <f>'SO 18799'!I37</f>
        <v>235.29</v>
      </c>
      <c r="E14" s="147">
        <f>'SO 18799'!S37</f>
        <v>4.5</v>
      </c>
      <c r="F14" s="147">
        <f>'SO 18799'!V37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145" t="s">
        <v>71</v>
      </c>
      <c r="B15" s="146">
        <f>'SO 18799'!L43</f>
        <v>4273.02</v>
      </c>
      <c r="C15" s="146">
        <f>'SO 18799'!M43</f>
        <v>0</v>
      </c>
      <c r="D15" s="146">
        <f>'SO 18799'!I43</f>
        <v>4273.02</v>
      </c>
      <c r="E15" s="147">
        <f>'SO 18799'!S43</f>
        <v>0</v>
      </c>
      <c r="F15" s="147">
        <f>'SO 18799'!V43</f>
        <v>0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5">
      <c r="A16" s="2" t="s">
        <v>66</v>
      </c>
      <c r="B16" s="148">
        <f>'SO 18799'!L45</f>
        <v>19128.37</v>
      </c>
      <c r="C16" s="148">
        <f>'SO 18799'!M45</f>
        <v>6761.48</v>
      </c>
      <c r="D16" s="148">
        <f>'SO 18799'!I45</f>
        <v>25889.85</v>
      </c>
      <c r="E16" s="149">
        <f>'SO 18799'!S45</f>
        <v>286.31</v>
      </c>
      <c r="F16" s="149">
        <f>'SO 18799'!V45</f>
        <v>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6" ht="15">
      <c r="A17" s="1"/>
      <c r="B17" s="138"/>
      <c r="C17" s="138"/>
      <c r="D17" s="138"/>
      <c r="E17" s="137"/>
      <c r="F17" s="137"/>
    </row>
    <row r="18" spans="1:26" ht="15">
      <c r="A18" s="2" t="s">
        <v>72</v>
      </c>
      <c r="B18" s="148">
        <f>'SO 18799'!L46</f>
        <v>19128.37</v>
      </c>
      <c r="C18" s="148">
        <f>'SO 18799'!M46</f>
        <v>6761.48</v>
      </c>
      <c r="D18" s="148">
        <f>'SO 18799'!I46</f>
        <v>25889.85</v>
      </c>
      <c r="E18" s="149">
        <f>'SO 18799'!S46</f>
        <v>286.31</v>
      </c>
      <c r="F18" s="149">
        <f>'SO 18799'!V46</f>
        <v>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6" ht="15">
      <c r="A19" s="1"/>
      <c r="B19" s="138"/>
      <c r="C19" s="138"/>
      <c r="D19" s="138"/>
      <c r="E19" s="137"/>
      <c r="F19" s="137"/>
    </row>
    <row r="20" spans="1:6" ht="15">
      <c r="A20" s="1"/>
      <c r="B20" s="138"/>
      <c r="C20" s="138"/>
      <c r="D20" s="138"/>
      <c r="E20" s="137"/>
      <c r="F20" s="137"/>
    </row>
    <row r="21" spans="1:6" ht="15">
      <c r="A21" s="1"/>
      <c r="B21" s="138"/>
      <c r="C21" s="138"/>
      <c r="D21" s="138"/>
      <c r="E21" s="137"/>
      <c r="F21" s="137"/>
    </row>
    <row r="22" spans="1:6" ht="15">
      <c r="A22" s="1"/>
      <c r="B22" s="138"/>
      <c r="C22" s="138"/>
      <c r="D22" s="138"/>
      <c r="E22" s="137"/>
      <c r="F22" s="137"/>
    </row>
    <row r="23" spans="1:6" ht="15">
      <c r="A23" s="1"/>
      <c r="B23" s="138"/>
      <c r="C23" s="138"/>
      <c r="D23" s="138"/>
      <c r="E23" s="137"/>
      <c r="F23" s="137"/>
    </row>
    <row r="24" spans="1:6" ht="15">
      <c r="A24" s="1"/>
      <c r="B24" s="138"/>
      <c r="C24" s="138"/>
      <c r="D24" s="138"/>
      <c r="E24" s="137"/>
      <c r="F24" s="137"/>
    </row>
    <row r="25" spans="1:6" ht="15">
      <c r="A25" s="1"/>
      <c r="B25" s="138"/>
      <c r="C25" s="138"/>
      <c r="D25" s="138"/>
      <c r="E25" s="137"/>
      <c r="F25" s="137"/>
    </row>
    <row r="26" spans="1:6" ht="15">
      <c r="A26" s="1"/>
      <c r="B26" s="138"/>
      <c r="C26" s="138"/>
      <c r="D26" s="138"/>
      <c r="E26" s="137"/>
      <c r="F26" s="137"/>
    </row>
    <row r="27" spans="1:6" ht="15">
      <c r="A27" s="1"/>
      <c r="B27" s="138"/>
      <c r="C27" s="138"/>
      <c r="D27" s="138"/>
      <c r="E27" s="137"/>
      <c r="F27" s="137"/>
    </row>
    <row r="28" spans="1:6" ht="15">
      <c r="A28" s="1"/>
      <c r="B28" s="138"/>
      <c r="C28" s="138"/>
      <c r="D28" s="138"/>
      <c r="E28" s="137"/>
      <c r="F28" s="137"/>
    </row>
    <row r="29" spans="1:6" ht="15">
      <c r="A29" s="1"/>
      <c r="B29" s="138"/>
      <c r="C29" s="138"/>
      <c r="D29" s="138"/>
      <c r="E29" s="137"/>
      <c r="F29" s="137"/>
    </row>
    <row r="30" spans="1:6" ht="15">
      <c r="A30" s="1"/>
      <c r="B30" s="138"/>
      <c r="C30" s="138"/>
      <c r="D30" s="138"/>
      <c r="E30" s="137"/>
      <c r="F30" s="137"/>
    </row>
    <row r="31" spans="1:6" ht="15">
      <c r="A31" s="1"/>
      <c r="B31" s="138"/>
      <c r="C31" s="138"/>
      <c r="D31" s="138"/>
      <c r="E31" s="137"/>
      <c r="F31" s="137"/>
    </row>
    <row r="32" spans="1:6" ht="15">
      <c r="A32" s="1"/>
      <c r="B32" s="138"/>
      <c r="C32" s="138"/>
      <c r="D32" s="138"/>
      <c r="E32" s="137"/>
      <c r="F32" s="137"/>
    </row>
    <row r="33" spans="1:6" ht="15">
      <c r="A33" s="1"/>
      <c r="B33" s="138"/>
      <c r="C33" s="138"/>
      <c r="D33" s="138"/>
      <c r="E33" s="137"/>
      <c r="F33" s="137"/>
    </row>
    <row r="34" spans="1:6" ht="15">
      <c r="A34" s="1"/>
      <c r="B34" s="138"/>
      <c r="C34" s="138"/>
      <c r="D34" s="138"/>
      <c r="E34" s="137"/>
      <c r="F34" s="137"/>
    </row>
    <row r="35" spans="1:6" ht="15">
      <c r="A35" s="1"/>
      <c r="B35" s="138"/>
      <c r="C35" s="138"/>
      <c r="D35" s="138"/>
      <c r="E35" s="137"/>
      <c r="F35" s="137"/>
    </row>
    <row r="36" spans="1:6" ht="15">
      <c r="A36" s="1"/>
      <c r="B36" s="138"/>
      <c r="C36" s="138"/>
      <c r="D36" s="138"/>
      <c r="E36" s="137"/>
      <c r="F36" s="137"/>
    </row>
    <row r="37" spans="1:6" ht="15">
      <c r="A37" s="1"/>
      <c r="B37" s="138"/>
      <c r="C37" s="138"/>
      <c r="D37" s="138"/>
      <c r="E37" s="137"/>
      <c r="F37" s="137"/>
    </row>
    <row r="38" spans="1:6" ht="15">
      <c r="A38" s="1"/>
      <c r="B38" s="138"/>
      <c r="C38" s="138"/>
      <c r="D38" s="138"/>
      <c r="E38" s="137"/>
      <c r="F38" s="137"/>
    </row>
    <row r="39" spans="1:6" ht="15">
      <c r="A39" s="1"/>
      <c r="B39" s="138"/>
      <c r="C39" s="138"/>
      <c r="D39" s="138"/>
      <c r="E39" s="137"/>
      <c r="F39" s="137"/>
    </row>
    <row r="40" spans="1:6" ht="15">
      <c r="A40" s="1"/>
      <c r="B40" s="138"/>
      <c r="C40" s="138"/>
      <c r="D40" s="138"/>
      <c r="E40" s="137"/>
      <c r="F40" s="137"/>
    </row>
    <row r="41" spans="1:6" ht="15">
      <c r="A41" s="1"/>
      <c r="B41" s="138"/>
      <c r="C41" s="138"/>
      <c r="D41" s="138"/>
      <c r="E41" s="137"/>
      <c r="F41" s="137"/>
    </row>
    <row r="42" spans="1:6" ht="15">
      <c r="A42" s="1"/>
      <c r="B42" s="138"/>
      <c r="C42" s="138"/>
      <c r="D42" s="138"/>
      <c r="E42" s="137"/>
      <c r="F42" s="137"/>
    </row>
    <row r="43" spans="1:6" ht="15">
      <c r="A43" s="1"/>
      <c r="B43" s="138"/>
      <c r="C43" s="138"/>
      <c r="D43" s="138"/>
      <c r="E43" s="137"/>
      <c r="F43" s="137"/>
    </row>
    <row r="44" spans="1:6" ht="15">
      <c r="A44" s="1"/>
      <c r="B44" s="138"/>
      <c r="C44" s="138"/>
      <c r="D44" s="138"/>
      <c r="E44" s="137"/>
      <c r="F44" s="137"/>
    </row>
    <row r="45" spans="1:6" ht="15">
      <c r="A45" s="1"/>
      <c r="B45" s="138"/>
      <c r="C45" s="138"/>
      <c r="D45" s="138"/>
      <c r="E45" s="137"/>
      <c r="F45" s="137"/>
    </row>
    <row r="46" spans="1:6" ht="15">
      <c r="A46" s="1"/>
      <c r="B46" s="138"/>
      <c r="C46" s="138"/>
      <c r="D46" s="138"/>
      <c r="E46" s="137"/>
      <c r="F46" s="137"/>
    </row>
    <row r="47" spans="1:6" ht="15">
      <c r="A47" s="1"/>
      <c r="B47" s="138"/>
      <c r="C47" s="138"/>
      <c r="D47" s="138"/>
      <c r="E47" s="137"/>
      <c r="F47" s="137"/>
    </row>
    <row r="48" spans="1:6" ht="15">
      <c r="A48" s="1"/>
      <c r="B48" s="138"/>
      <c r="C48" s="138"/>
      <c r="D48" s="138"/>
      <c r="E48" s="137"/>
      <c r="F48" s="137"/>
    </row>
    <row r="49" spans="1:6" ht="15">
      <c r="A49" s="1"/>
      <c r="B49" s="138"/>
      <c r="C49" s="138"/>
      <c r="D49" s="138"/>
      <c r="E49" s="137"/>
      <c r="F49" s="137"/>
    </row>
    <row r="50" spans="1:6" ht="15">
      <c r="A50" s="1"/>
      <c r="B50" s="138"/>
      <c r="C50" s="138"/>
      <c r="D50" s="138"/>
      <c r="E50" s="137"/>
      <c r="F50" s="137"/>
    </row>
    <row r="51" spans="1:6" ht="15">
      <c r="A51" s="1"/>
      <c r="B51" s="138"/>
      <c r="C51" s="138"/>
      <c r="D51" s="138"/>
      <c r="E51" s="137"/>
      <c r="F51" s="137"/>
    </row>
    <row r="52" spans="1:6" ht="15">
      <c r="A52" s="1"/>
      <c r="B52" s="138"/>
      <c r="C52" s="138"/>
      <c r="D52" s="138"/>
      <c r="E52" s="137"/>
      <c r="F52" s="137"/>
    </row>
    <row r="53" spans="1:6" ht="15">
      <c r="A53" s="1"/>
      <c r="B53" s="138"/>
      <c r="C53" s="138"/>
      <c r="D53" s="138"/>
      <c r="E53" s="137"/>
      <c r="F53" s="137"/>
    </row>
    <row r="54" spans="1:6" ht="15">
      <c r="A54" s="1"/>
      <c r="B54" s="138"/>
      <c r="C54" s="138"/>
      <c r="D54" s="138"/>
      <c r="E54" s="137"/>
      <c r="F54" s="137"/>
    </row>
    <row r="55" spans="1:6" ht="15">
      <c r="A55" s="1"/>
      <c r="B55" s="138"/>
      <c r="C55" s="138"/>
      <c r="D55" s="138"/>
      <c r="E55" s="137"/>
      <c r="F55" s="137"/>
    </row>
    <row r="56" spans="1:6" ht="15">
      <c r="A56" s="1"/>
      <c r="B56" s="138"/>
      <c r="C56" s="138"/>
      <c r="D56" s="138"/>
      <c r="E56" s="137"/>
      <c r="F56" s="137"/>
    </row>
    <row r="57" spans="1:6" ht="15">
      <c r="A57" s="1"/>
      <c r="B57" s="138"/>
      <c r="C57" s="138"/>
      <c r="D57" s="138"/>
      <c r="E57" s="137"/>
      <c r="F57" s="137"/>
    </row>
    <row r="58" spans="1:6" ht="15">
      <c r="A58" s="1"/>
      <c r="B58" s="138"/>
      <c r="C58" s="138"/>
      <c r="D58" s="138"/>
      <c r="E58" s="137"/>
      <c r="F58" s="137"/>
    </row>
    <row r="59" spans="1:6" ht="15">
      <c r="A59" s="1"/>
      <c r="B59" s="138"/>
      <c r="C59" s="138"/>
      <c r="D59" s="138"/>
      <c r="E59" s="137"/>
      <c r="F59" s="137"/>
    </row>
    <row r="60" spans="1:6" ht="15">
      <c r="A60" s="1"/>
      <c r="B60" s="138"/>
      <c r="C60" s="138"/>
      <c r="D60" s="138"/>
      <c r="E60" s="137"/>
      <c r="F60" s="137"/>
    </row>
    <row r="61" spans="1:6" ht="15">
      <c r="A61" s="1"/>
      <c r="B61" s="138"/>
      <c r="C61" s="138"/>
      <c r="D61" s="138"/>
      <c r="E61" s="137"/>
      <c r="F61" s="137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B1">
      <pane ySplit="8" topLeftCell="A33" activePane="bottomLeft" state="frozen"/>
      <selection pane="topLeft" activeCell="A1" sqref="A1"/>
      <selection pane="bottomLeft" activeCell="P3" sqref="P3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7" t="s">
        <v>23</v>
      </c>
      <c r="C1" s="218"/>
      <c r="D1" s="218"/>
      <c r="E1" s="218"/>
      <c r="F1" s="218"/>
      <c r="G1" s="218"/>
      <c r="H1" s="219"/>
      <c r="I1" s="153" t="s">
        <v>83</v>
      </c>
      <c r="J1" s="11"/>
      <c r="K1" s="3"/>
      <c r="L1" s="3"/>
      <c r="M1" s="3"/>
      <c r="N1" s="3"/>
      <c r="O1" s="3"/>
      <c r="P1" s="5" t="s">
        <v>84</v>
      </c>
      <c r="Q1" s="1"/>
      <c r="R1" s="1"/>
      <c r="S1" s="3"/>
      <c r="V1" s="3"/>
      <c r="W1">
        <v>30.126</v>
      </c>
    </row>
    <row r="2" spans="1:22" ht="19.5" customHeight="1">
      <c r="A2" s="11"/>
      <c r="B2" s="217" t="s">
        <v>24</v>
      </c>
      <c r="C2" s="218"/>
      <c r="D2" s="218"/>
      <c r="E2" s="218"/>
      <c r="F2" s="218"/>
      <c r="G2" s="218"/>
      <c r="H2" s="219"/>
      <c r="I2" s="153" t="s">
        <v>19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7" t="s">
        <v>25</v>
      </c>
      <c r="C3" s="218"/>
      <c r="D3" s="218"/>
      <c r="E3" s="218"/>
      <c r="F3" s="218"/>
      <c r="G3" s="218"/>
      <c r="H3" s="219"/>
      <c r="I3" s="153" t="s">
        <v>85</v>
      </c>
      <c r="J3" s="11"/>
      <c r="K3" s="3"/>
      <c r="L3" s="3"/>
      <c r="M3" s="3"/>
      <c r="N3" s="3"/>
      <c r="O3" s="3"/>
      <c r="P3" s="220">
        <v>44673</v>
      </c>
      <c r="Q3" s="1"/>
      <c r="R3" s="1"/>
      <c r="S3" s="3"/>
      <c r="V3" s="3"/>
    </row>
    <row r="4" spans="1:22" ht="15">
      <c r="A4" s="3"/>
      <c r="B4" s="5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4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6" t="s">
        <v>73</v>
      </c>
      <c r="B8" s="156" t="s">
        <v>74</v>
      </c>
      <c r="C8" s="156" t="s">
        <v>75</v>
      </c>
      <c r="D8" s="156" t="s">
        <v>76</v>
      </c>
      <c r="E8" s="156" t="s">
        <v>77</v>
      </c>
      <c r="F8" s="156" t="s">
        <v>78</v>
      </c>
      <c r="G8" s="156" t="s">
        <v>56</v>
      </c>
      <c r="H8" s="156" t="s">
        <v>57</v>
      </c>
      <c r="I8" s="156" t="s">
        <v>79</v>
      </c>
      <c r="J8" s="156"/>
      <c r="K8" s="156"/>
      <c r="L8" s="156"/>
      <c r="M8" s="156"/>
      <c r="N8" s="156"/>
      <c r="O8" s="156"/>
      <c r="P8" s="156" t="s">
        <v>80</v>
      </c>
      <c r="Q8" s="151"/>
      <c r="R8" s="151"/>
      <c r="S8" s="156" t="s">
        <v>81</v>
      </c>
      <c r="T8" s="152"/>
      <c r="U8" s="152"/>
      <c r="V8" s="156" t="s">
        <v>82</v>
      </c>
      <c r="W8" s="150"/>
      <c r="X8" s="150"/>
      <c r="Y8" s="150"/>
      <c r="Z8" s="150"/>
    </row>
    <row r="9" spans="1:26" ht="15">
      <c r="A9" s="139"/>
      <c r="B9" s="139"/>
      <c r="C9" s="157"/>
      <c r="D9" s="143" t="s">
        <v>66</v>
      </c>
      <c r="E9" s="139"/>
      <c r="F9" s="158"/>
      <c r="G9" s="140"/>
      <c r="H9" s="140"/>
      <c r="I9" s="140"/>
      <c r="J9" s="139"/>
      <c r="K9" s="139"/>
      <c r="L9" s="139"/>
      <c r="M9" s="139"/>
      <c r="N9" s="139"/>
      <c r="O9" s="139"/>
      <c r="P9" s="139"/>
      <c r="Q9" s="145"/>
      <c r="R9" s="145"/>
      <c r="S9" s="139"/>
      <c r="T9" s="142"/>
      <c r="U9" s="142"/>
      <c r="V9" s="139"/>
      <c r="W9" s="142"/>
      <c r="X9" s="142"/>
      <c r="Y9" s="142"/>
      <c r="Z9" s="142"/>
    </row>
    <row r="10" spans="1:26" ht="15">
      <c r="A10" s="145"/>
      <c r="B10" s="145"/>
      <c r="C10" s="160">
        <v>1</v>
      </c>
      <c r="D10" s="160" t="s">
        <v>67</v>
      </c>
      <c r="E10" s="145"/>
      <c r="F10" s="159"/>
      <c r="G10" s="146"/>
      <c r="H10" s="146"/>
      <c r="I10" s="146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2"/>
      <c r="U10" s="142"/>
      <c r="V10" s="145"/>
      <c r="W10" s="142"/>
      <c r="X10" s="142"/>
      <c r="Y10" s="142"/>
      <c r="Z10" s="142"/>
    </row>
    <row r="11" spans="1:26" ht="24.75" customHeight="1">
      <c r="A11" s="166"/>
      <c r="B11" s="161" t="s">
        <v>87</v>
      </c>
      <c r="C11" s="167" t="s">
        <v>88</v>
      </c>
      <c r="D11" s="161" t="s">
        <v>89</v>
      </c>
      <c r="E11" s="161" t="s">
        <v>90</v>
      </c>
      <c r="F11" s="162">
        <v>119.25</v>
      </c>
      <c r="G11" s="168">
        <v>4</v>
      </c>
      <c r="H11" s="168"/>
      <c r="I11" s="163">
        <f aca="true" t="shared" si="0" ref="I11:I18">ROUND(F11*(G11+H11),2)</f>
        <v>477</v>
      </c>
      <c r="J11" s="161">
        <f aca="true" t="shared" si="1" ref="J11:J18">ROUND(F11*(N11),2)</f>
        <v>0</v>
      </c>
      <c r="K11" s="164">
        <f aca="true" t="shared" si="2" ref="K11:K18">ROUND(F11*(O11),2)</f>
        <v>0</v>
      </c>
      <c r="L11" s="164">
        <f aca="true" t="shared" si="3" ref="L11:L18">ROUND(F11*(G11),2)</f>
        <v>477</v>
      </c>
      <c r="M11" s="164">
        <f aca="true" t="shared" si="4" ref="M11:M18">ROUND(F11*(H11),2)</f>
        <v>0</v>
      </c>
      <c r="N11" s="164">
        <v>0</v>
      </c>
      <c r="O11" s="164"/>
      <c r="P11" s="169"/>
      <c r="Q11" s="169"/>
      <c r="R11" s="169"/>
      <c r="S11" s="164">
        <f aca="true" t="shared" si="5" ref="S11:S18">ROUND(F11*(P11),3)</f>
        <v>0</v>
      </c>
      <c r="T11" s="165"/>
      <c r="U11" s="165"/>
      <c r="V11" s="169"/>
      <c r="Z11">
        <v>0</v>
      </c>
    </row>
    <row r="12" spans="1:26" ht="24.75" customHeight="1">
      <c r="A12" s="166"/>
      <c r="B12" s="161" t="s">
        <v>87</v>
      </c>
      <c r="C12" s="167" t="s">
        <v>91</v>
      </c>
      <c r="D12" s="161" t="s">
        <v>92</v>
      </c>
      <c r="E12" s="161" t="s">
        <v>90</v>
      </c>
      <c r="F12" s="162">
        <v>119.25</v>
      </c>
      <c r="G12" s="168">
        <v>1</v>
      </c>
      <c r="H12" s="168"/>
      <c r="I12" s="163">
        <f t="shared" si="0"/>
        <v>119.25</v>
      </c>
      <c r="J12" s="161">
        <f t="shared" si="1"/>
        <v>0</v>
      </c>
      <c r="K12" s="164">
        <f t="shared" si="2"/>
        <v>0</v>
      </c>
      <c r="L12" s="164">
        <f t="shared" si="3"/>
        <v>119.25</v>
      </c>
      <c r="M12" s="164">
        <f t="shared" si="4"/>
        <v>0</v>
      </c>
      <c r="N12" s="164">
        <v>0</v>
      </c>
      <c r="O12" s="164"/>
      <c r="P12" s="169"/>
      <c r="Q12" s="169"/>
      <c r="R12" s="169"/>
      <c r="S12" s="164">
        <f t="shared" si="5"/>
        <v>0</v>
      </c>
      <c r="T12" s="165"/>
      <c r="U12" s="165"/>
      <c r="V12" s="169"/>
      <c r="Z12">
        <v>0</v>
      </c>
    </row>
    <row r="13" spans="1:26" ht="24.75" customHeight="1">
      <c r="A13" s="166"/>
      <c r="B13" s="161" t="s">
        <v>87</v>
      </c>
      <c r="C13" s="167" t="s">
        <v>93</v>
      </c>
      <c r="D13" s="161" t="s">
        <v>94</v>
      </c>
      <c r="E13" s="161" t="s">
        <v>95</v>
      </c>
      <c r="F13" s="162">
        <v>119.25</v>
      </c>
      <c r="G13" s="168">
        <v>9.5</v>
      </c>
      <c r="H13" s="168"/>
      <c r="I13" s="163">
        <f t="shared" si="0"/>
        <v>1132.88</v>
      </c>
      <c r="J13" s="161">
        <f t="shared" si="1"/>
        <v>0</v>
      </c>
      <c r="K13" s="164">
        <f t="shared" si="2"/>
        <v>0</v>
      </c>
      <c r="L13" s="164">
        <f t="shared" si="3"/>
        <v>1132.88</v>
      </c>
      <c r="M13" s="164">
        <f t="shared" si="4"/>
        <v>0</v>
      </c>
      <c r="N13" s="164">
        <v>0</v>
      </c>
      <c r="O13" s="164"/>
      <c r="P13" s="169"/>
      <c r="Q13" s="169"/>
      <c r="R13" s="169"/>
      <c r="S13" s="164">
        <f t="shared" si="5"/>
        <v>0</v>
      </c>
      <c r="T13" s="165"/>
      <c r="U13" s="165"/>
      <c r="V13" s="169"/>
      <c r="Z13">
        <v>0</v>
      </c>
    </row>
    <row r="14" spans="1:26" ht="24.75" customHeight="1">
      <c r="A14" s="166"/>
      <c r="B14" s="161" t="s">
        <v>87</v>
      </c>
      <c r="C14" s="167" t="s">
        <v>96</v>
      </c>
      <c r="D14" s="161" t="s">
        <v>97</v>
      </c>
      <c r="E14" s="161" t="s">
        <v>95</v>
      </c>
      <c r="F14" s="162">
        <v>596.25</v>
      </c>
      <c r="G14" s="168">
        <v>0.35</v>
      </c>
      <c r="H14" s="168"/>
      <c r="I14" s="163">
        <f t="shared" si="0"/>
        <v>208.69</v>
      </c>
      <c r="J14" s="161">
        <f t="shared" si="1"/>
        <v>0</v>
      </c>
      <c r="K14" s="164">
        <f t="shared" si="2"/>
        <v>0</v>
      </c>
      <c r="L14" s="164">
        <f t="shared" si="3"/>
        <v>208.69</v>
      </c>
      <c r="M14" s="164">
        <f t="shared" si="4"/>
        <v>0</v>
      </c>
      <c r="N14" s="164">
        <v>0</v>
      </c>
      <c r="O14" s="164"/>
      <c r="P14" s="169"/>
      <c r="Q14" s="169"/>
      <c r="R14" s="169"/>
      <c r="S14" s="164">
        <f t="shared" si="5"/>
        <v>0</v>
      </c>
      <c r="T14" s="165"/>
      <c r="U14" s="165"/>
      <c r="V14" s="169"/>
      <c r="Z14">
        <v>0</v>
      </c>
    </row>
    <row r="15" spans="1:26" ht="24.75" customHeight="1">
      <c r="A15" s="166"/>
      <c r="B15" s="161" t="s">
        <v>87</v>
      </c>
      <c r="C15" s="167" t="s">
        <v>98</v>
      </c>
      <c r="D15" s="161" t="s">
        <v>99</v>
      </c>
      <c r="E15" s="161" t="s">
        <v>90</v>
      </c>
      <c r="F15" s="162">
        <v>119.25</v>
      </c>
      <c r="G15" s="168">
        <v>2.2</v>
      </c>
      <c r="H15" s="168"/>
      <c r="I15" s="163">
        <f t="shared" si="0"/>
        <v>262.35</v>
      </c>
      <c r="J15" s="161">
        <f t="shared" si="1"/>
        <v>0</v>
      </c>
      <c r="K15" s="164">
        <f t="shared" si="2"/>
        <v>0</v>
      </c>
      <c r="L15" s="164">
        <f t="shared" si="3"/>
        <v>262.35</v>
      </c>
      <c r="M15" s="164">
        <f t="shared" si="4"/>
        <v>0</v>
      </c>
      <c r="N15" s="164">
        <v>0</v>
      </c>
      <c r="O15" s="164"/>
      <c r="P15" s="169"/>
      <c r="Q15" s="169"/>
      <c r="R15" s="169"/>
      <c r="S15" s="164">
        <f t="shared" si="5"/>
        <v>0</v>
      </c>
      <c r="T15" s="165"/>
      <c r="U15" s="165"/>
      <c r="V15" s="169"/>
      <c r="Z15">
        <v>0</v>
      </c>
    </row>
    <row r="16" spans="1:26" ht="24.75" customHeight="1">
      <c r="A16" s="166"/>
      <c r="B16" s="161" t="s">
        <v>87</v>
      </c>
      <c r="C16" s="167" t="s">
        <v>100</v>
      </c>
      <c r="D16" s="161" t="s">
        <v>101</v>
      </c>
      <c r="E16" s="161" t="s">
        <v>90</v>
      </c>
      <c r="F16" s="162">
        <v>119.25</v>
      </c>
      <c r="G16" s="168">
        <v>0.85</v>
      </c>
      <c r="H16" s="168"/>
      <c r="I16" s="163">
        <f t="shared" si="0"/>
        <v>101.36</v>
      </c>
      <c r="J16" s="161">
        <f t="shared" si="1"/>
        <v>0</v>
      </c>
      <c r="K16" s="164">
        <f t="shared" si="2"/>
        <v>0</v>
      </c>
      <c r="L16" s="164">
        <f t="shared" si="3"/>
        <v>101.36</v>
      </c>
      <c r="M16" s="164">
        <f t="shared" si="4"/>
        <v>0</v>
      </c>
      <c r="N16" s="164">
        <v>0</v>
      </c>
      <c r="O16" s="164"/>
      <c r="P16" s="169"/>
      <c r="Q16" s="169"/>
      <c r="R16" s="169"/>
      <c r="S16" s="164">
        <f t="shared" si="5"/>
        <v>0</v>
      </c>
      <c r="T16" s="165"/>
      <c r="U16" s="165"/>
      <c r="V16" s="169"/>
      <c r="Z16">
        <v>0</v>
      </c>
    </row>
    <row r="17" spans="1:26" ht="24.75" customHeight="1">
      <c r="A17" s="166"/>
      <c r="B17" s="161" t="s">
        <v>102</v>
      </c>
      <c r="C17" s="167" t="s">
        <v>103</v>
      </c>
      <c r="D17" s="161" t="s">
        <v>104</v>
      </c>
      <c r="E17" s="161" t="s">
        <v>90</v>
      </c>
      <c r="F17" s="162">
        <v>119.25</v>
      </c>
      <c r="G17" s="168">
        <v>17.5</v>
      </c>
      <c r="H17" s="168"/>
      <c r="I17" s="163">
        <f t="shared" si="0"/>
        <v>2086.88</v>
      </c>
      <c r="J17" s="161">
        <f t="shared" si="1"/>
        <v>0</v>
      </c>
      <c r="K17" s="164">
        <f t="shared" si="2"/>
        <v>0</v>
      </c>
      <c r="L17" s="164">
        <f t="shared" si="3"/>
        <v>2086.88</v>
      </c>
      <c r="M17" s="164">
        <f t="shared" si="4"/>
        <v>0</v>
      </c>
      <c r="N17" s="164">
        <v>0</v>
      </c>
      <c r="O17" s="164"/>
      <c r="P17" s="169"/>
      <c r="Q17" s="169"/>
      <c r="R17" s="169"/>
      <c r="S17" s="164">
        <f t="shared" si="5"/>
        <v>0</v>
      </c>
      <c r="T17" s="165"/>
      <c r="U17" s="165"/>
      <c r="V17" s="169"/>
      <c r="Z17">
        <v>0</v>
      </c>
    </row>
    <row r="18" spans="1:26" ht="24.75" customHeight="1">
      <c r="A18" s="166"/>
      <c r="B18" s="161" t="s">
        <v>87</v>
      </c>
      <c r="C18" s="167" t="s">
        <v>105</v>
      </c>
      <c r="D18" s="161" t="s">
        <v>106</v>
      </c>
      <c r="E18" s="161" t="s">
        <v>107</v>
      </c>
      <c r="F18" s="162">
        <v>238.5</v>
      </c>
      <c r="G18" s="168">
        <v>0.5</v>
      </c>
      <c r="H18" s="168"/>
      <c r="I18" s="163">
        <f t="shared" si="0"/>
        <v>119.25</v>
      </c>
      <c r="J18" s="161">
        <f t="shared" si="1"/>
        <v>0</v>
      </c>
      <c r="K18" s="164">
        <f t="shared" si="2"/>
        <v>0</v>
      </c>
      <c r="L18" s="164">
        <f t="shared" si="3"/>
        <v>119.25</v>
      </c>
      <c r="M18" s="164">
        <f t="shared" si="4"/>
        <v>0</v>
      </c>
      <c r="N18" s="164">
        <v>0</v>
      </c>
      <c r="O18" s="164"/>
      <c r="P18" s="169"/>
      <c r="Q18" s="169"/>
      <c r="R18" s="169"/>
      <c r="S18" s="164">
        <f t="shared" si="5"/>
        <v>0</v>
      </c>
      <c r="T18" s="165"/>
      <c r="U18" s="165"/>
      <c r="V18" s="169"/>
      <c r="Z18">
        <v>0</v>
      </c>
    </row>
    <row r="19" spans="1:26" ht="15">
      <c r="A19" s="145"/>
      <c r="B19" s="145"/>
      <c r="C19" s="160">
        <v>1</v>
      </c>
      <c r="D19" s="160" t="s">
        <v>67</v>
      </c>
      <c r="E19" s="145"/>
      <c r="F19" s="159"/>
      <c r="G19" s="148">
        <f>ROUND((SUM(L10:L18))/1,2)</f>
        <v>4507.66</v>
      </c>
      <c r="H19" s="148">
        <f>ROUND((SUM(M10:M18))/1,2)</f>
        <v>0</v>
      </c>
      <c r="I19" s="148">
        <f>ROUND((SUM(I10:I18))/1,2)</f>
        <v>4507.66</v>
      </c>
      <c r="J19" s="145"/>
      <c r="K19" s="145"/>
      <c r="L19" s="145">
        <f>ROUND((SUM(L10:L18))/1,2)</f>
        <v>4507.66</v>
      </c>
      <c r="M19" s="145">
        <f>ROUND((SUM(M10:M18))/1,2)</f>
        <v>0</v>
      </c>
      <c r="N19" s="145"/>
      <c r="O19" s="145"/>
      <c r="P19" s="170"/>
      <c r="Q19" s="145"/>
      <c r="R19" s="145"/>
      <c r="S19" s="170">
        <f>ROUND((SUM(S10:S18))/1,2)</f>
        <v>0</v>
      </c>
      <c r="T19" s="142"/>
      <c r="U19" s="142"/>
      <c r="V19" s="2">
        <f>ROUND((SUM(V10:V18))/1,2)</f>
        <v>0</v>
      </c>
      <c r="W19" s="142"/>
      <c r="X19" s="142"/>
      <c r="Y19" s="142"/>
      <c r="Z19" s="142"/>
    </row>
    <row r="20" spans="1:22" ht="15">
      <c r="A20" s="1"/>
      <c r="B20" s="1"/>
      <c r="C20" s="1"/>
      <c r="D20" s="1"/>
      <c r="E20" s="1"/>
      <c r="F20" s="155"/>
      <c r="G20" s="138"/>
      <c r="H20" s="138"/>
      <c r="I20" s="138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45"/>
      <c r="B21" s="145"/>
      <c r="C21" s="160">
        <v>2</v>
      </c>
      <c r="D21" s="160" t="s">
        <v>68</v>
      </c>
      <c r="E21" s="145"/>
      <c r="F21" s="159"/>
      <c r="G21" s="146"/>
      <c r="H21" s="146"/>
      <c r="I21" s="146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2"/>
      <c r="U21" s="142"/>
      <c r="V21" s="145"/>
      <c r="W21" s="142"/>
      <c r="X21" s="142"/>
      <c r="Y21" s="142"/>
      <c r="Z21" s="142"/>
    </row>
    <row r="22" spans="1:26" ht="24.75" customHeight="1">
      <c r="A22" s="166"/>
      <c r="B22" s="161" t="s">
        <v>87</v>
      </c>
      <c r="C22" s="167" t="s">
        <v>108</v>
      </c>
      <c r="D22" s="161" t="s">
        <v>109</v>
      </c>
      <c r="E22" s="161" t="s">
        <v>110</v>
      </c>
      <c r="F22" s="162">
        <v>238.5</v>
      </c>
      <c r="G22" s="168">
        <v>0.3</v>
      </c>
      <c r="H22" s="168"/>
      <c r="I22" s="163">
        <f>ROUND(F22*(G22+H22),2)</f>
        <v>71.55</v>
      </c>
      <c r="J22" s="161">
        <f>ROUND(F22*(N22),2)</f>
        <v>0</v>
      </c>
      <c r="K22" s="164">
        <f>ROUND(F22*(O22),2)</f>
        <v>0</v>
      </c>
      <c r="L22" s="164">
        <f>ROUND(F22*(G22),2)</f>
        <v>71.55</v>
      </c>
      <c r="M22" s="164">
        <f>ROUND(F22*(H22),2)</f>
        <v>0</v>
      </c>
      <c r="N22" s="164">
        <v>0</v>
      </c>
      <c r="O22" s="164"/>
      <c r="P22" s="169"/>
      <c r="Q22" s="169"/>
      <c r="R22" s="169"/>
      <c r="S22" s="164">
        <f>ROUND(F22*(P22),3)</f>
        <v>0</v>
      </c>
      <c r="T22" s="165"/>
      <c r="U22" s="165"/>
      <c r="V22" s="169"/>
      <c r="Z22">
        <v>0</v>
      </c>
    </row>
    <row r="23" spans="1:26" ht="15">
      <c r="A23" s="145"/>
      <c r="B23" s="145"/>
      <c r="C23" s="160">
        <v>2</v>
      </c>
      <c r="D23" s="160" t="s">
        <v>68</v>
      </c>
      <c r="E23" s="145"/>
      <c r="F23" s="159"/>
      <c r="G23" s="148">
        <f>ROUND((SUM(L21:L22))/1,2)</f>
        <v>71.55</v>
      </c>
      <c r="H23" s="148">
        <f>ROUND((SUM(M21:M22))/1,2)</f>
        <v>0</v>
      </c>
      <c r="I23" s="148">
        <f>ROUND((SUM(I21:I22))/1,2)</f>
        <v>71.55</v>
      </c>
      <c r="J23" s="145"/>
      <c r="K23" s="145"/>
      <c r="L23" s="145">
        <f>ROUND((SUM(L21:L22))/1,2)</f>
        <v>71.55</v>
      </c>
      <c r="M23" s="145">
        <f>ROUND((SUM(M21:M22))/1,2)</f>
        <v>0</v>
      </c>
      <c r="N23" s="145"/>
      <c r="O23" s="145"/>
      <c r="P23" s="170"/>
      <c r="Q23" s="145"/>
      <c r="R23" s="145"/>
      <c r="S23" s="170">
        <f>ROUND((SUM(S21:S22))/1,2)</f>
        <v>0</v>
      </c>
      <c r="T23" s="142"/>
      <c r="U23" s="142"/>
      <c r="V23" s="2">
        <f>ROUND((SUM(V21:V22))/1,2)</f>
        <v>0</v>
      </c>
      <c r="W23" s="142"/>
      <c r="X23" s="142"/>
      <c r="Y23" s="142"/>
      <c r="Z23" s="142"/>
    </row>
    <row r="24" spans="1:22" ht="15">
      <c r="A24" s="1"/>
      <c r="B24" s="1"/>
      <c r="C24" s="1"/>
      <c r="D24" s="1"/>
      <c r="E24" s="1"/>
      <c r="F24" s="155"/>
      <c r="G24" s="138"/>
      <c r="H24" s="138"/>
      <c r="I24" s="138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5">
      <c r="A25" s="145"/>
      <c r="B25" s="145"/>
      <c r="C25" s="160">
        <v>5</v>
      </c>
      <c r="D25" s="160" t="s">
        <v>69</v>
      </c>
      <c r="E25" s="145"/>
      <c r="F25" s="159"/>
      <c r="G25" s="146"/>
      <c r="H25" s="146"/>
      <c r="I25" s="146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2"/>
      <c r="U25" s="142"/>
      <c r="V25" s="145"/>
      <c r="W25" s="142"/>
      <c r="X25" s="142"/>
      <c r="Y25" s="142"/>
      <c r="Z25" s="142"/>
    </row>
    <row r="26" spans="1:26" ht="24.75" customHeight="1">
      <c r="A26" s="166"/>
      <c r="B26" s="161" t="s">
        <v>111</v>
      </c>
      <c r="C26" s="167" t="s">
        <v>112</v>
      </c>
      <c r="D26" s="161" t="s">
        <v>113</v>
      </c>
      <c r="E26" s="161" t="s">
        <v>110</v>
      </c>
      <c r="F26" s="162">
        <v>238.5</v>
      </c>
      <c r="G26" s="168">
        <v>1.5</v>
      </c>
      <c r="H26" s="168"/>
      <c r="I26" s="163">
        <f aca="true" t="shared" si="6" ref="I26:I32">ROUND(F26*(G26+H26),2)</f>
        <v>357.75</v>
      </c>
      <c r="J26" s="161">
        <f aca="true" t="shared" si="7" ref="J26:J32">ROUND(F26*(N26),2)</f>
        <v>0</v>
      </c>
      <c r="K26" s="164">
        <f aca="true" t="shared" si="8" ref="K26:K32">ROUND(F26*(O26),2)</f>
        <v>0</v>
      </c>
      <c r="L26" s="164">
        <f aca="true" t="shared" si="9" ref="L26:L32">ROUND(F26*(G26),2)</f>
        <v>357.75</v>
      </c>
      <c r="M26" s="164">
        <f aca="true" t="shared" si="10" ref="M26:M32">ROUND(F26*(H26),2)</f>
        <v>0</v>
      </c>
      <c r="N26" s="164">
        <v>0</v>
      </c>
      <c r="O26" s="164"/>
      <c r="P26" s="169">
        <v>0.08096</v>
      </c>
      <c r="Q26" s="169"/>
      <c r="R26" s="169">
        <v>0.08096</v>
      </c>
      <c r="S26" s="164">
        <f aca="true" t="shared" si="11" ref="S26:S32">ROUND(F26*(P26),3)</f>
        <v>19.309</v>
      </c>
      <c r="T26" s="165"/>
      <c r="U26" s="165"/>
      <c r="V26" s="169"/>
      <c r="Z26">
        <v>0</v>
      </c>
    </row>
    <row r="27" spans="1:26" ht="24.75" customHeight="1">
      <c r="A27" s="166"/>
      <c r="B27" s="161" t="s">
        <v>111</v>
      </c>
      <c r="C27" s="167" t="s">
        <v>114</v>
      </c>
      <c r="D27" s="161" t="s">
        <v>115</v>
      </c>
      <c r="E27" s="161" t="s">
        <v>110</v>
      </c>
      <c r="F27" s="162">
        <v>238.5</v>
      </c>
      <c r="G27" s="168">
        <v>3.5</v>
      </c>
      <c r="H27" s="168"/>
      <c r="I27" s="163">
        <f t="shared" si="6"/>
        <v>834.75</v>
      </c>
      <c r="J27" s="161">
        <f t="shared" si="7"/>
        <v>0</v>
      </c>
      <c r="K27" s="164">
        <f t="shared" si="8"/>
        <v>0</v>
      </c>
      <c r="L27" s="164">
        <f t="shared" si="9"/>
        <v>834.75</v>
      </c>
      <c r="M27" s="164">
        <f t="shared" si="10"/>
        <v>0</v>
      </c>
      <c r="N27" s="164">
        <v>0</v>
      </c>
      <c r="O27" s="164"/>
      <c r="P27" s="169">
        <v>0.2024</v>
      </c>
      <c r="Q27" s="169"/>
      <c r="R27" s="169">
        <v>0.2024</v>
      </c>
      <c r="S27" s="164">
        <f t="shared" si="11"/>
        <v>48.272</v>
      </c>
      <c r="T27" s="165"/>
      <c r="U27" s="165"/>
      <c r="V27" s="169"/>
      <c r="Z27">
        <v>0</v>
      </c>
    </row>
    <row r="28" spans="1:26" ht="24.75" customHeight="1">
      <c r="A28" s="166"/>
      <c r="B28" s="161" t="s">
        <v>111</v>
      </c>
      <c r="C28" s="167" t="s">
        <v>116</v>
      </c>
      <c r="D28" s="161" t="s">
        <v>117</v>
      </c>
      <c r="E28" s="161" t="s">
        <v>110</v>
      </c>
      <c r="F28" s="162">
        <v>238.5</v>
      </c>
      <c r="G28" s="168">
        <v>4.5</v>
      </c>
      <c r="H28" s="168"/>
      <c r="I28" s="163">
        <f t="shared" si="6"/>
        <v>1073.25</v>
      </c>
      <c r="J28" s="161">
        <f t="shared" si="7"/>
        <v>0</v>
      </c>
      <c r="K28" s="164">
        <f t="shared" si="8"/>
        <v>0</v>
      </c>
      <c r="L28" s="164">
        <f t="shared" si="9"/>
        <v>1073.25</v>
      </c>
      <c r="M28" s="164">
        <f t="shared" si="10"/>
        <v>0</v>
      </c>
      <c r="N28" s="164">
        <v>0</v>
      </c>
      <c r="O28" s="164"/>
      <c r="P28" s="169">
        <v>0.19695</v>
      </c>
      <c r="Q28" s="169"/>
      <c r="R28" s="169">
        <v>0.19695</v>
      </c>
      <c r="S28" s="164">
        <f t="shared" si="11"/>
        <v>46.973</v>
      </c>
      <c r="T28" s="165"/>
      <c r="U28" s="165"/>
      <c r="V28" s="169"/>
      <c r="Z28">
        <v>0</v>
      </c>
    </row>
    <row r="29" spans="1:26" ht="24.75" customHeight="1">
      <c r="A29" s="166"/>
      <c r="B29" s="161" t="s">
        <v>111</v>
      </c>
      <c r="C29" s="167" t="s">
        <v>118</v>
      </c>
      <c r="D29" s="161" t="s">
        <v>119</v>
      </c>
      <c r="E29" s="161" t="s">
        <v>110</v>
      </c>
      <c r="F29" s="162">
        <v>238.5</v>
      </c>
      <c r="G29" s="168">
        <v>11</v>
      </c>
      <c r="H29" s="168"/>
      <c r="I29" s="163">
        <f t="shared" si="6"/>
        <v>2623.5</v>
      </c>
      <c r="J29" s="161">
        <f t="shared" si="7"/>
        <v>0</v>
      </c>
      <c r="K29" s="164">
        <f t="shared" si="8"/>
        <v>0</v>
      </c>
      <c r="L29" s="164">
        <f t="shared" si="9"/>
        <v>2623.5</v>
      </c>
      <c r="M29" s="164">
        <f t="shared" si="10"/>
        <v>0</v>
      </c>
      <c r="N29" s="164">
        <v>0</v>
      </c>
      <c r="O29" s="164"/>
      <c r="P29" s="169">
        <v>0.48573999999999995</v>
      </c>
      <c r="Q29" s="169"/>
      <c r="R29" s="169">
        <v>0.48573999999999995</v>
      </c>
      <c r="S29" s="164">
        <f t="shared" si="11"/>
        <v>115.849</v>
      </c>
      <c r="T29" s="165"/>
      <c r="U29" s="165"/>
      <c r="V29" s="169"/>
      <c r="Z29">
        <v>0</v>
      </c>
    </row>
    <row r="30" spans="1:26" ht="24.75" customHeight="1">
      <c r="A30" s="166"/>
      <c r="B30" s="161" t="s">
        <v>111</v>
      </c>
      <c r="C30" s="167" t="s">
        <v>120</v>
      </c>
      <c r="D30" s="161" t="s">
        <v>121</v>
      </c>
      <c r="E30" s="161" t="s">
        <v>110</v>
      </c>
      <c r="F30" s="162">
        <v>238.5</v>
      </c>
      <c r="G30" s="168">
        <v>3.6</v>
      </c>
      <c r="H30" s="168"/>
      <c r="I30" s="163">
        <f t="shared" si="6"/>
        <v>858.6</v>
      </c>
      <c r="J30" s="161">
        <f t="shared" si="7"/>
        <v>0</v>
      </c>
      <c r="K30" s="164">
        <f t="shared" si="8"/>
        <v>0</v>
      </c>
      <c r="L30" s="164">
        <f t="shared" si="9"/>
        <v>858.6</v>
      </c>
      <c r="M30" s="164">
        <f t="shared" si="10"/>
        <v>0</v>
      </c>
      <c r="N30" s="164">
        <v>0</v>
      </c>
      <c r="O30" s="164"/>
      <c r="P30" s="169">
        <v>0.10354</v>
      </c>
      <c r="Q30" s="169"/>
      <c r="R30" s="169">
        <v>0.10354</v>
      </c>
      <c r="S30" s="164">
        <f t="shared" si="11"/>
        <v>24.694</v>
      </c>
      <c r="T30" s="165"/>
      <c r="U30" s="165"/>
      <c r="V30" s="169"/>
      <c r="Z30">
        <v>0</v>
      </c>
    </row>
    <row r="31" spans="1:26" ht="24.75" customHeight="1">
      <c r="A31" s="166"/>
      <c r="B31" s="161" t="s">
        <v>111</v>
      </c>
      <c r="C31" s="167" t="s">
        <v>122</v>
      </c>
      <c r="D31" s="161" t="s">
        <v>123</v>
      </c>
      <c r="E31" s="161" t="s">
        <v>110</v>
      </c>
      <c r="F31" s="162">
        <v>238.5</v>
      </c>
      <c r="G31" s="168">
        <v>18</v>
      </c>
      <c r="H31" s="168"/>
      <c r="I31" s="163">
        <f t="shared" si="6"/>
        <v>4293</v>
      </c>
      <c r="J31" s="161">
        <f t="shared" si="7"/>
        <v>0</v>
      </c>
      <c r="K31" s="164">
        <f t="shared" si="8"/>
        <v>0</v>
      </c>
      <c r="L31" s="164">
        <f t="shared" si="9"/>
        <v>4293</v>
      </c>
      <c r="M31" s="164">
        <f t="shared" si="10"/>
        <v>0</v>
      </c>
      <c r="N31" s="164">
        <v>0</v>
      </c>
      <c r="O31" s="164"/>
      <c r="P31" s="169">
        <v>0.112</v>
      </c>
      <c r="Q31" s="169"/>
      <c r="R31" s="169">
        <v>0.112</v>
      </c>
      <c r="S31" s="164">
        <f t="shared" si="11"/>
        <v>26.712</v>
      </c>
      <c r="T31" s="165"/>
      <c r="U31" s="165"/>
      <c r="V31" s="169"/>
      <c r="Z31">
        <v>0</v>
      </c>
    </row>
    <row r="32" spans="1:26" ht="24.75" customHeight="1">
      <c r="A32" s="176"/>
      <c r="B32" s="171" t="s">
        <v>124</v>
      </c>
      <c r="C32" s="177" t="s">
        <v>125</v>
      </c>
      <c r="D32" s="171" t="s">
        <v>126</v>
      </c>
      <c r="E32" s="171" t="s">
        <v>110</v>
      </c>
      <c r="F32" s="172">
        <v>250.425</v>
      </c>
      <c r="G32" s="178"/>
      <c r="H32" s="178">
        <v>27</v>
      </c>
      <c r="I32" s="173">
        <f t="shared" si="6"/>
        <v>6761.48</v>
      </c>
      <c r="J32" s="171">
        <f t="shared" si="7"/>
        <v>0</v>
      </c>
      <c r="K32" s="174">
        <f t="shared" si="8"/>
        <v>0</v>
      </c>
      <c r="L32" s="174">
        <f t="shared" si="9"/>
        <v>0</v>
      </c>
      <c r="M32" s="174">
        <f t="shared" si="10"/>
        <v>6761.48</v>
      </c>
      <c r="N32" s="174">
        <v>0</v>
      </c>
      <c r="O32" s="174"/>
      <c r="P32" s="179"/>
      <c r="Q32" s="179"/>
      <c r="R32" s="179"/>
      <c r="S32" s="174">
        <f t="shared" si="11"/>
        <v>0</v>
      </c>
      <c r="T32" s="175"/>
      <c r="U32" s="175"/>
      <c r="V32" s="179"/>
      <c r="Z32">
        <v>0</v>
      </c>
    </row>
    <row r="33" spans="1:26" ht="15">
      <c r="A33" s="145"/>
      <c r="B33" s="145"/>
      <c r="C33" s="160">
        <v>5</v>
      </c>
      <c r="D33" s="160" t="s">
        <v>69</v>
      </c>
      <c r="E33" s="145"/>
      <c r="F33" s="159"/>
      <c r="G33" s="148">
        <f>ROUND((SUM(L25:L32))/1,2)</f>
        <v>10040.85</v>
      </c>
      <c r="H33" s="148">
        <f>ROUND((SUM(M25:M32))/1,2)</f>
        <v>6761.48</v>
      </c>
      <c r="I33" s="148">
        <f>ROUND((SUM(I25:I32))/1,2)</f>
        <v>16802.33</v>
      </c>
      <c r="J33" s="145"/>
      <c r="K33" s="145"/>
      <c r="L33" s="145">
        <f>ROUND((SUM(L25:L32))/1,2)</f>
        <v>10040.85</v>
      </c>
      <c r="M33" s="145">
        <f>ROUND((SUM(M25:M32))/1,2)</f>
        <v>6761.48</v>
      </c>
      <c r="N33" s="145"/>
      <c r="O33" s="145"/>
      <c r="P33" s="170"/>
      <c r="Q33" s="145"/>
      <c r="R33" s="145"/>
      <c r="S33" s="170">
        <f>ROUND((SUM(S25:S32))/1,2)</f>
        <v>281.81</v>
      </c>
      <c r="T33" s="142"/>
      <c r="U33" s="142"/>
      <c r="V33" s="2">
        <f>ROUND((SUM(V25:V32))/1,2)</f>
        <v>0</v>
      </c>
      <c r="W33" s="142"/>
      <c r="X33" s="142"/>
      <c r="Y33" s="142"/>
      <c r="Z33" s="142"/>
    </row>
    <row r="34" spans="1:22" ht="15">
      <c r="A34" s="1"/>
      <c r="B34" s="1"/>
      <c r="C34" s="1"/>
      <c r="D34" s="1"/>
      <c r="E34" s="1"/>
      <c r="F34" s="155"/>
      <c r="G34" s="138"/>
      <c r="H34" s="138"/>
      <c r="I34" s="138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ht="15">
      <c r="A35" s="145"/>
      <c r="B35" s="145"/>
      <c r="C35" s="160">
        <v>9</v>
      </c>
      <c r="D35" s="160" t="s">
        <v>70</v>
      </c>
      <c r="E35" s="145"/>
      <c r="F35" s="159"/>
      <c r="G35" s="146"/>
      <c r="H35" s="146"/>
      <c r="I35" s="146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2"/>
      <c r="U35" s="142"/>
      <c r="V35" s="145"/>
      <c r="W35" s="142"/>
      <c r="X35" s="142"/>
      <c r="Y35" s="142"/>
      <c r="Z35" s="142"/>
    </row>
    <row r="36" spans="1:26" ht="24.75" customHeight="1">
      <c r="A36" s="166"/>
      <c r="B36" s="161" t="s">
        <v>111</v>
      </c>
      <c r="C36" s="167" t="s">
        <v>127</v>
      </c>
      <c r="D36" s="161" t="s">
        <v>128</v>
      </c>
      <c r="E36" s="161" t="s">
        <v>90</v>
      </c>
      <c r="F36" s="162">
        <v>2.046</v>
      </c>
      <c r="G36" s="168">
        <v>115</v>
      </c>
      <c r="H36" s="168"/>
      <c r="I36" s="163">
        <f>ROUND(F36*(G36+H36),2)</f>
        <v>235.29</v>
      </c>
      <c r="J36" s="161">
        <f>ROUND(F36*(N36),2)</f>
        <v>0</v>
      </c>
      <c r="K36" s="164">
        <f>ROUND(F36*(O36),2)</f>
        <v>0</v>
      </c>
      <c r="L36" s="164">
        <f>ROUND(F36*(G36),2)</f>
        <v>235.29</v>
      </c>
      <c r="M36" s="164">
        <f>ROUND(F36*(H36),2)</f>
        <v>0</v>
      </c>
      <c r="N36" s="164">
        <v>0</v>
      </c>
      <c r="O36" s="164"/>
      <c r="P36" s="169">
        <v>2.20109</v>
      </c>
      <c r="Q36" s="169"/>
      <c r="R36" s="169">
        <v>2.20109</v>
      </c>
      <c r="S36" s="164">
        <f>ROUND(F36*(P36),3)</f>
        <v>4.503</v>
      </c>
      <c r="T36" s="165"/>
      <c r="U36" s="165"/>
      <c r="V36" s="169"/>
      <c r="Z36">
        <v>0</v>
      </c>
    </row>
    <row r="37" spans="1:26" ht="15">
      <c r="A37" s="145"/>
      <c r="B37" s="145"/>
      <c r="C37" s="160">
        <v>9</v>
      </c>
      <c r="D37" s="160" t="s">
        <v>70</v>
      </c>
      <c r="E37" s="145"/>
      <c r="F37" s="159"/>
      <c r="G37" s="148">
        <f>ROUND((SUM(L35:L36))/1,2)</f>
        <v>235.29</v>
      </c>
      <c r="H37" s="148">
        <f>ROUND((SUM(M35:M36))/1,2)</f>
        <v>0</v>
      </c>
      <c r="I37" s="148">
        <f>ROUND((SUM(I35:I36))/1,2)</f>
        <v>235.29</v>
      </c>
      <c r="J37" s="145"/>
      <c r="K37" s="145"/>
      <c r="L37" s="145">
        <f>ROUND((SUM(L35:L36))/1,2)</f>
        <v>235.29</v>
      </c>
      <c r="M37" s="145">
        <f>ROUND((SUM(M35:M36))/1,2)</f>
        <v>0</v>
      </c>
      <c r="N37" s="145"/>
      <c r="O37" s="145"/>
      <c r="P37" s="170"/>
      <c r="Q37" s="145"/>
      <c r="R37" s="145"/>
      <c r="S37" s="170">
        <f>ROUND((SUM(S35:S36))/1,2)</f>
        <v>4.5</v>
      </c>
      <c r="T37" s="142"/>
      <c r="U37" s="142"/>
      <c r="V37" s="2">
        <f>ROUND((SUM(V35:V36))/1,2)</f>
        <v>0</v>
      </c>
      <c r="W37" s="142"/>
      <c r="X37" s="142"/>
      <c r="Y37" s="142"/>
      <c r="Z37" s="142"/>
    </row>
    <row r="38" spans="1:22" ht="15">
      <c r="A38" s="1"/>
      <c r="B38" s="1"/>
      <c r="C38" s="1"/>
      <c r="D38" s="1"/>
      <c r="E38" s="1"/>
      <c r="F38" s="155"/>
      <c r="G38" s="138"/>
      <c r="H38" s="138"/>
      <c r="I38" s="138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15">
      <c r="A39" s="145"/>
      <c r="B39" s="145"/>
      <c r="C39" s="160">
        <v>99</v>
      </c>
      <c r="D39" s="160" t="s">
        <v>71</v>
      </c>
      <c r="E39" s="145"/>
      <c r="F39" s="159"/>
      <c r="G39" s="146"/>
      <c r="H39" s="146"/>
      <c r="I39" s="146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2"/>
      <c r="U39" s="142"/>
      <c r="V39" s="145"/>
      <c r="W39" s="142"/>
      <c r="X39" s="142"/>
      <c r="Y39" s="142"/>
      <c r="Z39" s="142"/>
    </row>
    <row r="40" spans="1:26" ht="24.75" customHeight="1">
      <c r="A40" s="166"/>
      <c r="B40" s="161" t="s">
        <v>111</v>
      </c>
      <c r="C40" s="167" t="s">
        <v>129</v>
      </c>
      <c r="D40" s="161" t="s">
        <v>130</v>
      </c>
      <c r="E40" s="161" t="s">
        <v>131</v>
      </c>
      <c r="F40" s="162">
        <v>296.739</v>
      </c>
      <c r="G40" s="168">
        <v>9</v>
      </c>
      <c r="H40" s="168"/>
      <c r="I40" s="163">
        <f>ROUND(F40*(G40+H40),2)</f>
        <v>2670.65</v>
      </c>
      <c r="J40" s="161">
        <f>ROUND(F40*(N40),2)</f>
        <v>0</v>
      </c>
      <c r="K40" s="164">
        <f>ROUND(F40*(O40),2)</f>
        <v>0</v>
      </c>
      <c r="L40" s="164">
        <f>ROUND(F40*(G40),2)</f>
        <v>2670.65</v>
      </c>
      <c r="M40" s="164">
        <f>ROUND(F40*(H40),2)</f>
        <v>0</v>
      </c>
      <c r="N40" s="164">
        <v>0</v>
      </c>
      <c r="O40" s="164"/>
      <c r="P40" s="169"/>
      <c r="Q40" s="169"/>
      <c r="R40" s="169"/>
      <c r="S40" s="164">
        <f>ROUND(F40*(P40),3)</f>
        <v>0</v>
      </c>
      <c r="T40" s="165"/>
      <c r="U40" s="165"/>
      <c r="V40" s="169"/>
      <c r="Z40">
        <v>0</v>
      </c>
    </row>
    <row r="41" spans="1:26" ht="24.75" customHeight="1">
      <c r="A41" s="166"/>
      <c r="B41" s="161" t="s">
        <v>111</v>
      </c>
      <c r="C41" s="167" t="s">
        <v>132</v>
      </c>
      <c r="D41" s="161" t="s">
        <v>133</v>
      </c>
      <c r="E41" s="161" t="s">
        <v>131</v>
      </c>
      <c r="F41" s="162">
        <v>296.739</v>
      </c>
      <c r="G41" s="168">
        <v>1</v>
      </c>
      <c r="H41" s="168"/>
      <c r="I41" s="163">
        <f>ROUND(F41*(G41+H41),2)</f>
        <v>296.74</v>
      </c>
      <c r="J41" s="161">
        <f>ROUND(F41*(N41),2)</f>
        <v>0</v>
      </c>
      <c r="K41" s="164">
        <f>ROUND(F41*(O41),2)</f>
        <v>0</v>
      </c>
      <c r="L41" s="164">
        <f>ROUND(F41*(G41),2)</f>
        <v>296.74</v>
      </c>
      <c r="M41" s="164">
        <f>ROUND(F41*(H41),2)</f>
        <v>0</v>
      </c>
      <c r="N41" s="164">
        <v>0</v>
      </c>
      <c r="O41" s="164"/>
      <c r="P41" s="169"/>
      <c r="Q41" s="169"/>
      <c r="R41" s="169"/>
      <c r="S41" s="164">
        <f>ROUND(F41*(P41),3)</f>
        <v>0</v>
      </c>
      <c r="T41" s="165"/>
      <c r="U41" s="165"/>
      <c r="V41" s="169"/>
      <c r="Z41">
        <v>0</v>
      </c>
    </row>
    <row r="42" spans="1:26" ht="24.75" customHeight="1">
      <c r="A42" s="166"/>
      <c r="B42" s="161" t="s">
        <v>111</v>
      </c>
      <c r="C42" s="167" t="s">
        <v>134</v>
      </c>
      <c r="D42" s="161" t="s">
        <v>135</v>
      </c>
      <c r="E42" s="161" t="s">
        <v>131</v>
      </c>
      <c r="F42" s="162">
        <v>1186.94</v>
      </c>
      <c r="G42" s="168">
        <v>1.1</v>
      </c>
      <c r="H42" s="168"/>
      <c r="I42" s="163">
        <f>ROUND(F42*(G42+H42),2)</f>
        <v>1305.63</v>
      </c>
      <c r="J42" s="161">
        <f>ROUND(F42*(N42),2)</f>
        <v>0</v>
      </c>
      <c r="K42" s="164">
        <f>ROUND(F42*(O42),2)</f>
        <v>0</v>
      </c>
      <c r="L42" s="164">
        <f>ROUND(F42*(G42),2)</f>
        <v>1305.63</v>
      </c>
      <c r="M42" s="164">
        <f>ROUND(F42*(H42),2)</f>
        <v>0</v>
      </c>
      <c r="N42" s="164">
        <v>0</v>
      </c>
      <c r="O42" s="164"/>
      <c r="P42" s="169"/>
      <c r="Q42" s="169"/>
      <c r="R42" s="169"/>
      <c r="S42" s="164">
        <f>ROUND(F42*(P42),3)</f>
        <v>0</v>
      </c>
      <c r="T42" s="165"/>
      <c r="U42" s="165"/>
      <c r="V42" s="169"/>
      <c r="Z42">
        <v>0</v>
      </c>
    </row>
    <row r="43" spans="1:22" ht="15">
      <c r="A43" s="145"/>
      <c r="B43" s="145"/>
      <c r="C43" s="160">
        <v>99</v>
      </c>
      <c r="D43" s="160" t="s">
        <v>71</v>
      </c>
      <c r="E43" s="145"/>
      <c r="F43" s="159"/>
      <c r="G43" s="148">
        <f>ROUND((SUM(L39:L42))/1,2)</f>
        <v>4273.02</v>
      </c>
      <c r="H43" s="148">
        <f>ROUND((SUM(M39:M42))/1,2)</f>
        <v>0</v>
      </c>
      <c r="I43" s="148">
        <f>ROUND((SUM(I39:I42))/1,2)</f>
        <v>4273.02</v>
      </c>
      <c r="J43" s="145"/>
      <c r="K43" s="145"/>
      <c r="L43" s="145">
        <f>ROUND((SUM(L39:L42))/1,2)</f>
        <v>4273.02</v>
      </c>
      <c r="M43" s="145">
        <f>ROUND((SUM(M39:M42))/1,2)</f>
        <v>0</v>
      </c>
      <c r="N43" s="145"/>
      <c r="O43" s="145"/>
      <c r="P43" s="170"/>
      <c r="Q43" s="1"/>
      <c r="R43" s="1"/>
      <c r="S43" s="170">
        <f>ROUND((SUM(S39:S42))/1,2)</f>
        <v>0</v>
      </c>
      <c r="T43" s="180"/>
      <c r="U43" s="180"/>
      <c r="V43" s="2">
        <f>ROUND((SUM(V39:V42))/1,2)</f>
        <v>0</v>
      </c>
    </row>
    <row r="44" spans="1:22" ht="15">
      <c r="A44" s="1"/>
      <c r="B44" s="1"/>
      <c r="C44" s="1"/>
      <c r="D44" s="1"/>
      <c r="E44" s="1"/>
      <c r="F44" s="155"/>
      <c r="G44" s="138"/>
      <c r="H44" s="138"/>
      <c r="I44" s="138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45"/>
      <c r="B45" s="145"/>
      <c r="C45" s="145"/>
      <c r="D45" s="2" t="s">
        <v>66</v>
      </c>
      <c r="E45" s="145"/>
      <c r="F45" s="159"/>
      <c r="G45" s="148">
        <f>ROUND((SUM(L9:L44))/2,2)</f>
        <v>19128.37</v>
      </c>
      <c r="H45" s="148">
        <f>ROUND((SUM(M9:M44))/2,2)</f>
        <v>6761.48</v>
      </c>
      <c r="I45" s="148">
        <f>ROUND((SUM(I9:I44))/2,2)</f>
        <v>25889.85</v>
      </c>
      <c r="J45" s="145"/>
      <c r="K45" s="145"/>
      <c r="L45" s="145">
        <f>ROUND((SUM(L9:L44))/2,2)</f>
        <v>19128.37</v>
      </c>
      <c r="M45" s="145">
        <f>ROUND((SUM(M9:M44))/2,2)</f>
        <v>6761.48</v>
      </c>
      <c r="N45" s="145"/>
      <c r="O45" s="145"/>
      <c r="P45" s="170"/>
      <c r="Q45" s="1"/>
      <c r="R45" s="1"/>
      <c r="S45" s="170">
        <f>ROUND((SUM(S9:S44))/2,2)</f>
        <v>286.31</v>
      </c>
      <c r="V45" s="2">
        <f>ROUND((SUM(V9:V44))/2,2)</f>
        <v>0</v>
      </c>
    </row>
    <row r="46" spans="1:26" ht="15">
      <c r="A46" s="182"/>
      <c r="B46" s="182"/>
      <c r="C46" s="182"/>
      <c r="D46" s="182" t="s">
        <v>72</v>
      </c>
      <c r="E46" s="182"/>
      <c r="F46" s="183"/>
      <c r="G46" s="184">
        <f>ROUND((SUM(L9:L45))/3,2)</f>
        <v>19128.37</v>
      </c>
      <c r="H46" s="184">
        <f>ROUND((SUM(M9:M45))/3,2)</f>
        <v>6761.48</v>
      </c>
      <c r="I46" s="184">
        <f>ROUND((SUM(I9:I45))/3,2)</f>
        <v>25889.85</v>
      </c>
      <c r="J46" s="182"/>
      <c r="K46" s="184">
        <f>ROUND((SUM(K9:K45))/3,2)</f>
        <v>0</v>
      </c>
      <c r="L46" s="182">
        <f>ROUND((SUM(L9:L45))/3,2)</f>
        <v>19128.37</v>
      </c>
      <c r="M46" s="182">
        <f>ROUND((SUM(M9:M45))/3,2)</f>
        <v>6761.48</v>
      </c>
      <c r="N46" s="182"/>
      <c r="O46" s="182"/>
      <c r="P46" s="183"/>
      <c r="Q46" s="182"/>
      <c r="R46" s="184"/>
      <c r="S46" s="183">
        <f>ROUND((SUM(S9:S45))/3,2)</f>
        <v>286.31</v>
      </c>
      <c r="T46" s="185"/>
      <c r="U46" s="185"/>
      <c r="V46" s="182">
        <f>ROUND((SUM(V9:V45))/3,2)</f>
        <v>0</v>
      </c>
      <c r="X46" s="181"/>
      <c r="Y46">
        <f>(SUM(Y9:Y45))</f>
        <v>0</v>
      </c>
      <c r="Z46">
        <f>(SUM(Z9:Z45))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Radatice - Rekonštrukcia a návrh spevnených plôch zelene, det. ihriska a prvkov drobnej architektúry  / SO 01.01 - Parkovisko</oddHeader>
    <oddFooter xml:space="preserve">&amp;L&amp;7Spracované systémom Systematic® Kalkulus,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J5" sqref="J5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15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1" t="s">
        <v>16</v>
      </c>
      <c r="C2" s="212"/>
      <c r="D2" s="212"/>
      <c r="E2" s="212"/>
      <c r="F2" s="212"/>
      <c r="G2" s="212"/>
      <c r="H2" s="212"/>
      <c r="I2" s="212"/>
      <c r="J2" s="213"/>
    </row>
    <row r="3" spans="1:10" ht="18" customHeight="1">
      <c r="A3" s="12"/>
      <c r="B3" s="33" t="s">
        <v>136</v>
      </c>
      <c r="C3" s="34"/>
      <c r="D3" s="35"/>
      <c r="E3" s="35"/>
      <c r="F3" s="35"/>
      <c r="G3" s="16"/>
      <c r="H3" s="16"/>
      <c r="I3" s="36" t="s">
        <v>17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19</v>
      </c>
      <c r="J4" s="29"/>
    </row>
    <row r="5" spans="1:10" ht="18" customHeight="1" thickBot="1">
      <c r="A5" s="12"/>
      <c r="B5" s="37" t="s">
        <v>20</v>
      </c>
      <c r="C5" s="19"/>
      <c r="D5" s="16"/>
      <c r="E5" s="16"/>
      <c r="F5" s="38" t="s">
        <v>21</v>
      </c>
      <c r="G5" s="16"/>
      <c r="H5" s="16"/>
      <c r="I5" s="36" t="s">
        <v>22</v>
      </c>
      <c r="J5" s="221">
        <v>44673</v>
      </c>
    </row>
    <row r="6" spans="1:10" ht="19.5" customHeight="1" thickTop="1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10" ht="18" customHeight="1">
      <c r="A7" s="12"/>
      <c r="B7" s="47" t="s">
        <v>26</v>
      </c>
      <c r="C7" s="40"/>
      <c r="D7" s="17"/>
      <c r="E7" s="17"/>
      <c r="F7" s="17"/>
      <c r="G7" s="48" t="s">
        <v>27</v>
      </c>
      <c r="H7" s="17"/>
      <c r="I7" s="27"/>
      <c r="J7" s="41"/>
    </row>
    <row r="8" spans="1:10" ht="19.5" customHeight="1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10" ht="18" customHeight="1">
      <c r="A9" s="12"/>
      <c r="B9" s="37" t="s">
        <v>26</v>
      </c>
      <c r="C9" s="19"/>
      <c r="D9" s="16"/>
      <c r="E9" s="16"/>
      <c r="F9" s="16"/>
      <c r="G9" s="38" t="s">
        <v>27</v>
      </c>
      <c r="H9" s="16"/>
      <c r="I9" s="26"/>
      <c r="J9" s="29"/>
    </row>
    <row r="10" spans="1:10" ht="19.5" customHeight="1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10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10" ht="18" customHeight="1" thickTop="1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10" ht="18" customHeight="1" thickBot="1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10" ht="18" customHeight="1" thickTop="1">
      <c r="A14" s="12"/>
      <c r="B14" s="50" t="s">
        <v>28</v>
      </c>
      <c r="C14" s="78" t="s">
        <v>6</v>
      </c>
      <c r="D14" s="79" t="s">
        <v>56</v>
      </c>
      <c r="E14" s="80" t="s">
        <v>57</v>
      </c>
      <c r="F14" s="78" t="s">
        <v>58</v>
      </c>
      <c r="G14" s="50" t="s">
        <v>35</v>
      </c>
      <c r="H14" s="43"/>
      <c r="I14" s="45"/>
      <c r="J14" s="46"/>
    </row>
    <row r="15" spans="1:10" ht="18" customHeight="1">
      <c r="A15" s="12"/>
      <c r="B15" s="85">
        <v>1</v>
      </c>
      <c r="C15" s="86" t="s">
        <v>29</v>
      </c>
      <c r="D15" s="87">
        <f>'Rekap 18800'!B16</f>
        <v>34660.06</v>
      </c>
      <c r="E15" s="88">
        <f>'Rekap 18800'!C16</f>
        <v>9509.97</v>
      </c>
      <c r="F15" s="86">
        <f>'Rekap 18800'!D16</f>
        <v>44170.03</v>
      </c>
      <c r="G15" s="51">
        <v>7</v>
      </c>
      <c r="H15" s="53" t="s">
        <v>36</v>
      </c>
      <c r="I15" s="27"/>
      <c r="J15" s="55">
        <v>0</v>
      </c>
    </row>
    <row r="16" spans="1:10" ht="18" customHeight="1">
      <c r="A16" s="12"/>
      <c r="B16" s="83">
        <v>2</v>
      </c>
      <c r="C16" s="84" t="s">
        <v>30</v>
      </c>
      <c r="D16" s="89"/>
      <c r="E16" s="90"/>
      <c r="F16" s="99"/>
      <c r="G16" s="102"/>
      <c r="H16" s="114"/>
      <c r="I16" s="116"/>
      <c r="J16" s="109"/>
    </row>
    <row r="17" spans="1:10" ht="18" customHeight="1">
      <c r="A17" s="12"/>
      <c r="B17" s="57">
        <v>3</v>
      </c>
      <c r="C17" s="60" t="s">
        <v>31</v>
      </c>
      <c r="D17" s="81"/>
      <c r="E17" s="82"/>
      <c r="F17" s="74"/>
      <c r="G17" s="51">
        <v>8</v>
      </c>
      <c r="H17" s="61" t="s">
        <v>37</v>
      </c>
      <c r="I17" s="116"/>
      <c r="J17" s="109">
        <f>'SO 18800'!Z62</f>
        <v>0</v>
      </c>
    </row>
    <row r="18" spans="1:10" ht="18" customHeight="1">
      <c r="A18" s="12"/>
      <c r="B18" s="51">
        <v>4</v>
      </c>
      <c r="C18" s="61" t="s">
        <v>32</v>
      </c>
      <c r="D18" s="65"/>
      <c r="E18" s="64"/>
      <c r="F18" s="67"/>
      <c r="G18" s="51">
        <v>9</v>
      </c>
      <c r="H18" s="61" t="s">
        <v>38</v>
      </c>
      <c r="I18" s="116"/>
      <c r="J18" s="109">
        <v>0</v>
      </c>
    </row>
    <row r="19" spans="1:10" ht="18" customHeight="1">
      <c r="A19" s="12"/>
      <c r="B19" s="51">
        <v>5</v>
      </c>
      <c r="C19" s="61" t="s">
        <v>33</v>
      </c>
      <c r="D19" s="65"/>
      <c r="E19" s="64"/>
      <c r="F19" s="67"/>
      <c r="G19" s="102"/>
      <c r="H19" s="114"/>
      <c r="I19" s="116"/>
      <c r="J19" s="115"/>
    </row>
    <row r="20" spans="1:10" ht="18" customHeight="1" thickBot="1">
      <c r="A20" s="12"/>
      <c r="B20" s="51">
        <v>6</v>
      </c>
      <c r="C20" s="62" t="s">
        <v>34</v>
      </c>
      <c r="D20" s="66"/>
      <c r="E20" s="94"/>
      <c r="F20" s="100">
        <f>SUM(F15:F19)</f>
        <v>44170.03</v>
      </c>
      <c r="G20" s="51">
        <v>10</v>
      </c>
      <c r="H20" s="61" t="s">
        <v>34</v>
      </c>
      <c r="I20" s="118"/>
      <c r="J20" s="93">
        <f>SUM(J15:J19)</f>
        <v>0</v>
      </c>
    </row>
    <row r="21" spans="1:10" ht="18" customHeight="1" thickTop="1">
      <c r="A21" s="12"/>
      <c r="B21" s="56" t="s">
        <v>45</v>
      </c>
      <c r="C21" s="59" t="s">
        <v>46</v>
      </c>
      <c r="D21" s="63"/>
      <c r="E21" s="18"/>
      <c r="F21" s="92"/>
      <c r="G21" s="56" t="s">
        <v>52</v>
      </c>
      <c r="H21" s="52" t="s">
        <v>46</v>
      </c>
      <c r="I21" s="27"/>
      <c r="J21" s="119"/>
    </row>
    <row r="22" spans="1:26" ht="18" customHeight="1">
      <c r="A22" s="12"/>
      <c r="B22" s="57">
        <v>11</v>
      </c>
      <c r="C22" s="53" t="s">
        <v>47</v>
      </c>
      <c r="D22" s="73"/>
      <c r="E22" s="76" t="s">
        <v>50</v>
      </c>
      <c r="F22" s="74">
        <f>((F15*U22*0)+(F16*V22*0)+(F17*W22*0))/100</f>
        <v>0</v>
      </c>
      <c r="G22" s="57">
        <v>16</v>
      </c>
      <c r="H22" s="60" t="s">
        <v>53</v>
      </c>
      <c r="I22" s="117" t="s">
        <v>50</v>
      </c>
      <c r="J22" s="108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1">
        <v>12</v>
      </c>
      <c r="C23" s="54" t="s">
        <v>48</v>
      </c>
      <c r="D23" s="58"/>
      <c r="E23" s="76" t="s">
        <v>51</v>
      </c>
      <c r="F23" s="67">
        <f>((F15*U23*0)+(F16*V23*0)+(F17*W23*0))/100</f>
        <v>0</v>
      </c>
      <c r="G23" s="51">
        <v>17</v>
      </c>
      <c r="H23" s="61" t="s">
        <v>54</v>
      </c>
      <c r="I23" s="117" t="s">
        <v>50</v>
      </c>
      <c r="J23" s="109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1">
        <v>13</v>
      </c>
      <c r="C24" s="54" t="s">
        <v>49</v>
      </c>
      <c r="D24" s="58"/>
      <c r="E24" s="76" t="s">
        <v>50</v>
      </c>
      <c r="F24" s="67">
        <f>((F15*U24*0)+(F16*V24*0)+(F17*W24*0))/100</f>
        <v>0</v>
      </c>
      <c r="G24" s="51">
        <v>18</v>
      </c>
      <c r="H24" s="61" t="s">
        <v>55</v>
      </c>
      <c r="I24" s="117" t="s">
        <v>51</v>
      </c>
      <c r="J24" s="109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1">
        <v>14</v>
      </c>
      <c r="C25" s="19"/>
      <c r="D25" s="58"/>
      <c r="E25" s="77"/>
      <c r="F25" s="75"/>
      <c r="G25" s="51">
        <v>19</v>
      </c>
      <c r="H25" s="114"/>
      <c r="I25" s="116"/>
      <c r="J25" s="115"/>
    </row>
    <row r="26" spans="1:10" ht="18" customHeight="1" thickBot="1">
      <c r="A26" s="12"/>
      <c r="B26" s="51">
        <v>15</v>
      </c>
      <c r="C26" s="54"/>
      <c r="D26" s="58"/>
      <c r="E26" s="58"/>
      <c r="F26" s="101"/>
      <c r="G26" s="51">
        <v>20</v>
      </c>
      <c r="H26" s="61" t="s">
        <v>34</v>
      </c>
      <c r="I26" s="118"/>
      <c r="J26" s="93">
        <f>SUM(J22:J25)+SUM(F22:F25)</f>
        <v>0</v>
      </c>
    </row>
    <row r="27" spans="1:10" ht="18" customHeight="1" thickTop="1">
      <c r="A27" s="12"/>
      <c r="B27" s="95"/>
      <c r="C27" s="130" t="s">
        <v>61</v>
      </c>
      <c r="D27" s="123"/>
      <c r="E27" s="96"/>
      <c r="F27" s="28"/>
      <c r="G27" s="103" t="s">
        <v>39</v>
      </c>
      <c r="H27" s="98" t="s">
        <v>40</v>
      </c>
      <c r="I27" s="27"/>
      <c r="J27" s="30"/>
    </row>
    <row r="28" spans="1:10" ht="18" customHeight="1">
      <c r="A28" s="12"/>
      <c r="B28" s="25"/>
      <c r="C28" s="121"/>
      <c r="D28" s="124"/>
      <c r="E28" s="21"/>
      <c r="F28" s="12"/>
      <c r="G28" s="83">
        <v>21</v>
      </c>
      <c r="H28" s="84" t="s">
        <v>41</v>
      </c>
      <c r="I28" s="111"/>
      <c r="J28" s="91">
        <f>F20+J20+F26+J26</f>
        <v>44170.03</v>
      </c>
    </row>
    <row r="29" spans="1:10" ht="18" customHeight="1">
      <c r="A29" s="12"/>
      <c r="B29" s="68"/>
      <c r="C29" s="122"/>
      <c r="D29" s="125"/>
      <c r="E29" s="21"/>
      <c r="F29" s="12"/>
      <c r="G29" s="57">
        <v>22</v>
      </c>
      <c r="H29" s="60" t="s">
        <v>42</v>
      </c>
      <c r="I29" s="112">
        <f>J28-SUM('SO 18800'!K9:'SO 18800'!K61)</f>
        <v>44170.03</v>
      </c>
      <c r="J29" s="108">
        <f>ROUND(((ROUND(I29,2)*20)*1/100),2)</f>
        <v>8834.01</v>
      </c>
    </row>
    <row r="30" spans="1:10" ht="18" customHeight="1">
      <c r="A30" s="12"/>
      <c r="B30" s="22"/>
      <c r="C30" s="114"/>
      <c r="D30" s="116"/>
      <c r="E30" s="21"/>
      <c r="F30" s="12"/>
      <c r="G30" s="51">
        <v>23</v>
      </c>
      <c r="H30" s="61" t="s">
        <v>42</v>
      </c>
      <c r="I30" s="76">
        <f>SUM('SO 18800'!K9:'SO 18800'!K61)</f>
        <v>0</v>
      </c>
      <c r="J30" s="109">
        <f>ROUND(((ROUND(I30,2)*20)/100),2)</f>
        <v>0</v>
      </c>
    </row>
    <row r="31" spans="1:10" ht="18" customHeight="1">
      <c r="A31" s="12"/>
      <c r="B31" s="23"/>
      <c r="C31" s="126"/>
      <c r="D31" s="127"/>
      <c r="E31" s="21"/>
      <c r="F31" s="12"/>
      <c r="G31" s="83">
        <v>24</v>
      </c>
      <c r="H31" s="84" t="s">
        <v>43</v>
      </c>
      <c r="I31" s="106"/>
      <c r="J31" s="120">
        <f>SUM(J28:J30)</f>
        <v>53004.04</v>
      </c>
    </row>
    <row r="32" spans="1:10" ht="18" customHeight="1" thickBot="1">
      <c r="A32" s="12"/>
      <c r="B32" s="39"/>
      <c r="C32" s="107"/>
      <c r="D32" s="113"/>
      <c r="E32" s="69"/>
      <c r="F32" s="70"/>
      <c r="G32" s="57" t="s">
        <v>44</v>
      </c>
      <c r="H32" s="107"/>
      <c r="I32" s="113"/>
      <c r="J32" s="110"/>
    </row>
    <row r="33" spans="1:10" ht="18" customHeight="1" thickTop="1">
      <c r="A33" s="12"/>
      <c r="B33" s="95"/>
      <c r="C33" s="96"/>
      <c r="D33" s="128" t="s">
        <v>59</v>
      </c>
      <c r="E33" s="72"/>
      <c r="F33" s="97"/>
      <c r="G33" s="104">
        <v>26</v>
      </c>
      <c r="H33" s="129" t="s">
        <v>60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5.75" thickTop="1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E3" sqref="E3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4" t="s">
        <v>23</v>
      </c>
      <c r="B1" s="215"/>
      <c r="C1" s="215"/>
      <c r="D1" s="216"/>
      <c r="E1" s="133" t="s">
        <v>21</v>
      </c>
      <c r="F1" s="132"/>
      <c r="W1">
        <v>30.126</v>
      </c>
    </row>
    <row r="2" spans="1:6" ht="19.5" customHeight="1">
      <c r="A2" s="214" t="s">
        <v>24</v>
      </c>
      <c r="B2" s="215"/>
      <c r="C2" s="215"/>
      <c r="D2" s="216"/>
      <c r="E2" s="133" t="s">
        <v>19</v>
      </c>
      <c r="F2" s="132"/>
    </row>
    <row r="3" spans="1:6" ht="19.5" customHeight="1">
      <c r="A3" s="214" t="s">
        <v>25</v>
      </c>
      <c r="B3" s="215"/>
      <c r="C3" s="215"/>
      <c r="D3" s="216"/>
      <c r="E3" s="133" t="s">
        <v>300</v>
      </c>
      <c r="F3" s="132"/>
    </row>
    <row r="4" spans="1:6" ht="15">
      <c r="A4" s="134" t="s">
        <v>16</v>
      </c>
      <c r="B4" s="131"/>
      <c r="C4" s="131"/>
      <c r="D4" s="131"/>
      <c r="E4" s="131"/>
      <c r="F4" s="131"/>
    </row>
    <row r="5" spans="1:6" ht="15">
      <c r="A5" s="134" t="s">
        <v>136</v>
      </c>
      <c r="B5" s="131"/>
      <c r="C5" s="131"/>
      <c r="D5" s="131"/>
      <c r="E5" s="131"/>
      <c r="F5" s="131"/>
    </row>
    <row r="6" spans="1:6" ht="15">
      <c r="A6" s="131"/>
      <c r="B6" s="131"/>
      <c r="C6" s="131"/>
      <c r="D6" s="131"/>
      <c r="E6" s="131"/>
      <c r="F6" s="131"/>
    </row>
    <row r="7" spans="1:6" ht="15">
      <c r="A7" s="131"/>
      <c r="B7" s="131"/>
      <c r="C7" s="131"/>
      <c r="D7" s="131"/>
      <c r="E7" s="131"/>
      <c r="F7" s="131"/>
    </row>
    <row r="8" spans="1:6" ht="15">
      <c r="A8" s="135" t="s">
        <v>65</v>
      </c>
      <c r="B8" s="131"/>
      <c r="C8" s="131"/>
      <c r="D8" s="131"/>
      <c r="E8" s="131"/>
      <c r="F8" s="131"/>
    </row>
    <row r="9" spans="1:6" ht="15">
      <c r="A9" s="136" t="s">
        <v>62</v>
      </c>
      <c r="B9" s="136" t="s">
        <v>56</v>
      </c>
      <c r="C9" s="136" t="s">
        <v>57</v>
      </c>
      <c r="D9" s="136" t="s">
        <v>34</v>
      </c>
      <c r="E9" s="136" t="s">
        <v>63</v>
      </c>
      <c r="F9" s="136" t="s">
        <v>64</v>
      </c>
    </row>
    <row r="10" spans="1:26" ht="15">
      <c r="A10" s="143" t="s">
        <v>66</v>
      </c>
      <c r="B10" s="144"/>
      <c r="C10" s="140"/>
      <c r="D10" s="140"/>
      <c r="E10" s="141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">
      <c r="A11" s="145" t="s">
        <v>67</v>
      </c>
      <c r="B11" s="146">
        <f>'SO 18800'!L22</f>
        <v>6542.73</v>
      </c>
      <c r="C11" s="146">
        <f>'SO 18800'!M22</f>
        <v>0</v>
      </c>
      <c r="D11" s="146">
        <f>'SO 18800'!I22</f>
        <v>6542.73</v>
      </c>
      <c r="E11" s="147">
        <f>'SO 18800'!S22</f>
        <v>0</v>
      </c>
      <c r="F11" s="147">
        <f>'SO 18800'!V22</f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5">
      <c r="A12" s="145" t="s">
        <v>68</v>
      </c>
      <c r="B12" s="146">
        <f>'SO 18800'!L28</f>
        <v>127.52</v>
      </c>
      <c r="C12" s="146">
        <f>'SO 18800'!M28</f>
        <v>75.5</v>
      </c>
      <c r="D12" s="146">
        <f>'SO 18800'!I28</f>
        <v>203.02</v>
      </c>
      <c r="E12" s="147">
        <f>'SO 18800'!S28</f>
        <v>0.01</v>
      </c>
      <c r="F12" s="147">
        <f>'SO 18800'!V28</f>
        <v>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5">
      <c r="A13" s="145" t="s">
        <v>69</v>
      </c>
      <c r="B13" s="146">
        <f>'SO 18800'!L44</f>
        <v>12386.64</v>
      </c>
      <c r="C13" s="146">
        <f>'SO 18800'!M44</f>
        <v>9434.47</v>
      </c>
      <c r="D13" s="146">
        <f>'SO 18800'!I44</f>
        <v>21821.11</v>
      </c>
      <c r="E13" s="147">
        <f>'SO 18800'!S44</f>
        <v>371.12</v>
      </c>
      <c r="F13" s="147">
        <f>'SO 18800'!V44</f>
        <v>0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5">
      <c r="A14" s="145" t="s">
        <v>70</v>
      </c>
      <c r="B14" s="146">
        <f>'SO 18800'!L53</f>
        <v>9596.91</v>
      </c>
      <c r="C14" s="146">
        <f>'SO 18800'!M53</f>
        <v>0</v>
      </c>
      <c r="D14" s="146">
        <f>'SO 18800'!I53</f>
        <v>9596.91</v>
      </c>
      <c r="E14" s="147">
        <f>'SO 18800'!S53</f>
        <v>27.4</v>
      </c>
      <c r="F14" s="147">
        <f>'SO 18800'!V53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5">
      <c r="A15" s="145" t="s">
        <v>71</v>
      </c>
      <c r="B15" s="146">
        <f>'SO 18800'!L59</f>
        <v>6006.26</v>
      </c>
      <c r="C15" s="146">
        <f>'SO 18800'!M59</f>
        <v>0</v>
      </c>
      <c r="D15" s="146">
        <f>'SO 18800'!I59</f>
        <v>6006.26</v>
      </c>
      <c r="E15" s="147">
        <f>'SO 18800'!S59</f>
        <v>0</v>
      </c>
      <c r="F15" s="147">
        <f>'SO 18800'!V59</f>
        <v>0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5">
      <c r="A16" s="2" t="s">
        <v>66</v>
      </c>
      <c r="B16" s="148">
        <f>'SO 18800'!L61</f>
        <v>34660.06</v>
      </c>
      <c r="C16" s="148">
        <f>'SO 18800'!M61</f>
        <v>9509.97</v>
      </c>
      <c r="D16" s="148">
        <f>'SO 18800'!I61</f>
        <v>44170.03</v>
      </c>
      <c r="E16" s="149">
        <f>'SO 18800'!S61</f>
        <v>398.53</v>
      </c>
      <c r="F16" s="149">
        <f>'SO 18800'!V61</f>
        <v>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6" ht="15">
      <c r="A17" s="1"/>
      <c r="B17" s="138"/>
      <c r="C17" s="138"/>
      <c r="D17" s="138"/>
      <c r="E17" s="137"/>
      <c r="F17" s="137"/>
    </row>
    <row r="18" spans="1:26" ht="15">
      <c r="A18" s="2" t="s">
        <v>72</v>
      </c>
      <c r="B18" s="148">
        <f>'SO 18800'!L62</f>
        <v>34660.06</v>
      </c>
      <c r="C18" s="148">
        <f>'SO 18800'!M62</f>
        <v>9509.97</v>
      </c>
      <c r="D18" s="148">
        <f>'SO 18800'!I62</f>
        <v>44170.03</v>
      </c>
      <c r="E18" s="149">
        <f>'SO 18800'!S62</f>
        <v>398.53</v>
      </c>
      <c r="F18" s="149">
        <f>'SO 18800'!V62</f>
        <v>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6" ht="15">
      <c r="A19" s="1"/>
      <c r="B19" s="138"/>
      <c r="C19" s="138"/>
      <c r="D19" s="138"/>
      <c r="E19" s="137"/>
      <c r="F19" s="137"/>
    </row>
    <row r="20" spans="1:6" ht="15">
      <c r="A20" s="1"/>
      <c r="B20" s="138"/>
      <c r="C20" s="138"/>
      <c r="D20" s="138"/>
      <c r="E20" s="137"/>
      <c r="F20" s="137"/>
    </row>
    <row r="21" spans="1:6" ht="15">
      <c r="A21" s="1"/>
      <c r="B21" s="138"/>
      <c r="C21" s="138"/>
      <c r="D21" s="138"/>
      <c r="E21" s="137"/>
      <c r="F21" s="137"/>
    </row>
    <row r="22" spans="1:6" ht="15">
      <c r="A22" s="1"/>
      <c r="B22" s="138"/>
      <c r="C22" s="138"/>
      <c r="D22" s="138"/>
      <c r="E22" s="137"/>
      <c r="F22" s="137"/>
    </row>
    <row r="23" spans="1:6" ht="15">
      <c r="A23" s="1"/>
      <c r="B23" s="138"/>
      <c r="C23" s="138"/>
      <c r="D23" s="138"/>
      <c r="E23" s="137"/>
      <c r="F23" s="137"/>
    </row>
    <row r="24" spans="1:6" ht="15">
      <c r="A24" s="1"/>
      <c r="B24" s="138"/>
      <c r="C24" s="138"/>
      <c r="D24" s="138"/>
      <c r="E24" s="137"/>
      <c r="F24" s="137"/>
    </row>
    <row r="25" spans="1:6" ht="15">
      <c r="A25" s="1"/>
      <c r="B25" s="138"/>
      <c r="C25" s="138"/>
      <c r="D25" s="138"/>
      <c r="E25" s="137"/>
      <c r="F25" s="137"/>
    </row>
    <row r="26" spans="1:6" ht="15">
      <c r="A26" s="1"/>
      <c r="B26" s="138"/>
      <c r="C26" s="138"/>
      <c r="D26" s="138"/>
      <c r="E26" s="137"/>
      <c r="F26" s="137"/>
    </row>
    <row r="27" spans="1:6" ht="15">
      <c r="A27" s="1"/>
      <c r="B27" s="138"/>
      <c r="C27" s="138"/>
      <c r="D27" s="138"/>
      <c r="E27" s="137"/>
      <c r="F27" s="137"/>
    </row>
    <row r="28" spans="1:6" ht="15">
      <c r="A28" s="1"/>
      <c r="B28" s="138"/>
      <c r="C28" s="138"/>
      <c r="D28" s="138"/>
      <c r="E28" s="137"/>
      <c r="F28" s="137"/>
    </row>
    <row r="29" spans="1:6" ht="15">
      <c r="A29" s="1"/>
      <c r="B29" s="138"/>
      <c r="C29" s="138"/>
      <c r="D29" s="138"/>
      <c r="E29" s="137"/>
      <c r="F29" s="137"/>
    </row>
    <row r="30" spans="1:6" ht="15">
      <c r="A30" s="1"/>
      <c r="B30" s="138"/>
      <c r="C30" s="138"/>
      <c r="D30" s="138"/>
      <c r="E30" s="137"/>
      <c r="F30" s="137"/>
    </row>
    <row r="31" spans="1:6" ht="15">
      <c r="A31" s="1"/>
      <c r="B31" s="138"/>
      <c r="C31" s="138"/>
      <c r="D31" s="138"/>
      <c r="E31" s="137"/>
      <c r="F31" s="137"/>
    </row>
    <row r="32" spans="1:6" ht="15">
      <c r="A32" s="1"/>
      <c r="B32" s="138"/>
      <c r="C32" s="138"/>
      <c r="D32" s="138"/>
      <c r="E32" s="137"/>
      <c r="F32" s="137"/>
    </row>
    <row r="33" spans="1:6" ht="15">
      <c r="A33" s="1"/>
      <c r="B33" s="138"/>
      <c r="C33" s="138"/>
      <c r="D33" s="138"/>
      <c r="E33" s="137"/>
      <c r="F33" s="137"/>
    </row>
    <row r="34" spans="1:6" ht="15">
      <c r="A34" s="1"/>
      <c r="B34" s="138"/>
      <c r="C34" s="138"/>
      <c r="D34" s="138"/>
      <c r="E34" s="137"/>
      <c r="F34" s="137"/>
    </row>
    <row r="35" spans="1:6" ht="15">
      <c r="A35" s="1"/>
      <c r="B35" s="138"/>
      <c r="C35" s="138"/>
      <c r="D35" s="138"/>
      <c r="E35" s="137"/>
      <c r="F35" s="137"/>
    </row>
    <row r="36" spans="1:6" ht="15">
      <c r="A36" s="1"/>
      <c r="B36" s="138"/>
      <c r="C36" s="138"/>
      <c r="D36" s="138"/>
      <c r="E36" s="137"/>
      <c r="F36" s="137"/>
    </row>
    <row r="37" spans="1:6" ht="15">
      <c r="A37" s="1"/>
      <c r="B37" s="138"/>
      <c r="C37" s="138"/>
      <c r="D37" s="138"/>
      <c r="E37" s="137"/>
      <c r="F37" s="137"/>
    </row>
    <row r="38" spans="1:6" ht="15">
      <c r="A38" s="1"/>
      <c r="B38" s="138"/>
      <c r="C38" s="138"/>
      <c r="D38" s="138"/>
      <c r="E38" s="137"/>
      <c r="F38" s="137"/>
    </row>
    <row r="39" spans="1:6" ht="15">
      <c r="A39" s="1"/>
      <c r="B39" s="138"/>
      <c r="C39" s="138"/>
      <c r="D39" s="138"/>
      <c r="E39" s="137"/>
      <c r="F39" s="137"/>
    </row>
    <row r="40" spans="1:6" ht="15">
      <c r="A40" s="1"/>
      <c r="B40" s="138"/>
      <c r="C40" s="138"/>
      <c r="D40" s="138"/>
      <c r="E40" s="137"/>
      <c r="F40" s="137"/>
    </row>
    <row r="41" spans="1:6" ht="15">
      <c r="A41" s="1"/>
      <c r="B41" s="138"/>
      <c r="C41" s="138"/>
      <c r="D41" s="138"/>
      <c r="E41" s="137"/>
      <c r="F41" s="137"/>
    </row>
    <row r="42" spans="1:6" ht="15">
      <c r="A42" s="1"/>
      <c r="B42" s="138"/>
      <c r="C42" s="138"/>
      <c r="D42" s="138"/>
      <c r="E42" s="137"/>
      <c r="F42" s="137"/>
    </row>
    <row r="43" spans="1:6" ht="15">
      <c r="A43" s="1"/>
      <c r="B43" s="138"/>
      <c r="C43" s="138"/>
      <c r="D43" s="138"/>
      <c r="E43" s="137"/>
      <c r="F43" s="137"/>
    </row>
    <row r="44" spans="1:6" ht="15">
      <c r="A44" s="1"/>
      <c r="B44" s="138"/>
      <c r="C44" s="138"/>
      <c r="D44" s="138"/>
      <c r="E44" s="137"/>
      <c r="F44" s="137"/>
    </row>
    <row r="45" spans="1:6" ht="15">
      <c r="A45" s="1"/>
      <c r="B45" s="138"/>
      <c r="C45" s="138"/>
      <c r="D45" s="138"/>
      <c r="E45" s="137"/>
      <c r="F45" s="137"/>
    </row>
    <row r="46" spans="1:6" ht="15">
      <c r="A46" s="1"/>
      <c r="B46" s="138"/>
      <c r="C46" s="138"/>
      <c r="D46" s="138"/>
      <c r="E46" s="137"/>
      <c r="F46" s="137"/>
    </row>
    <row r="47" spans="1:6" ht="15">
      <c r="A47" s="1"/>
      <c r="B47" s="138"/>
      <c r="C47" s="138"/>
      <c r="D47" s="138"/>
      <c r="E47" s="137"/>
      <c r="F47" s="137"/>
    </row>
    <row r="48" spans="1:6" ht="15">
      <c r="A48" s="1"/>
      <c r="B48" s="138"/>
      <c r="C48" s="138"/>
      <c r="D48" s="138"/>
      <c r="E48" s="137"/>
      <c r="F48" s="137"/>
    </row>
    <row r="49" spans="1:6" ht="15">
      <c r="A49" s="1"/>
      <c r="B49" s="138"/>
      <c r="C49" s="138"/>
      <c r="D49" s="138"/>
      <c r="E49" s="137"/>
      <c r="F49" s="137"/>
    </row>
    <row r="50" spans="1:6" ht="15">
      <c r="A50" s="1"/>
      <c r="B50" s="138"/>
      <c r="C50" s="138"/>
      <c r="D50" s="138"/>
      <c r="E50" s="137"/>
      <c r="F50" s="137"/>
    </row>
    <row r="51" spans="1:6" ht="15">
      <c r="A51" s="1"/>
      <c r="B51" s="138"/>
      <c r="C51" s="138"/>
      <c r="D51" s="138"/>
      <c r="E51" s="137"/>
      <c r="F51" s="137"/>
    </row>
    <row r="52" spans="1:6" ht="15">
      <c r="A52" s="1"/>
      <c r="B52" s="138"/>
      <c r="C52" s="138"/>
      <c r="D52" s="138"/>
      <c r="E52" s="137"/>
      <c r="F52" s="137"/>
    </row>
    <row r="53" spans="1:6" ht="15">
      <c r="A53" s="1"/>
      <c r="B53" s="138"/>
      <c r="C53" s="138"/>
      <c r="D53" s="138"/>
      <c r="E53" s="137"/>
      <c r="F53" s="137"/>
    </row>
    <row r="54" spans="1:6" ht="15">
      <c r="A54" s="1"/>
      <c r="B54" s="138"/>
      <c r="C54" s="138"/>
      <c r="D54" s="138"/>
      <c r="E54" s="137"/>
      <c r="F54" s="137"/>
    </row>
    <row r="55" spans="1:6" ht="15">
      <c r="A55" s="1"/>
      <c r="B55" s="138"/>
      <c r="C55" s="138"/>
      <c r="D55" s="138"/>
      <c r="E55" s="137"/>
      <c r="F55" s="137"/>
    </row>
    <row r="56" spans="1:6" ht="15">
      <c r="A56" s="1"/>
      <c r="B56" s="138"/>
      <c r="C56" s="138"/>
      <c r="D56" s="138"/>
      <c r="E56" s="137"/>
      <c r="F56" s="137"/>
    </row>
    <row r="57" spans="1:6" ht="15">
      <c r="A57" s="1"/>
      <c r="B57" s="138"/>
      <c r="C57" s="138"/>
      <c r="D57" s="138"/>
      <c r="E57" s="137"/>
      <c r="F57" s="137"/>
    </row>
    <row r="58" spans="1:6" ht="15">
      <c r="A58" s="1"/>
      <c r="B58" s="138"/>
      <c r="C58" s="138"/>
      <c r="D58" s="138"/>
      <c r="E58" s="137"/>
      <c r="F58" s="137"/>
    </row>
    <row r="59" spans="1:6" ht="15">
      <c r="A59" s="1"/>
      <c r="B59" s="138"/>
      <c r="C59" s="138"/>
      <c r="D59" s="138"/>
      <c r="E59" s="137"/>
      <c r="F59" s="137"/>
    </row>
    <row r="60" spans="1:6" ht="15">
      <c r="A60" s="1"/>
      <c r="B60" s="138"/>
      <c r="C60" s="138"/>
      <c r="D60" s="138"/>
      <c r="E60" s="137"/>
      <c r="F60" s="137"/>
    </row>
    <row r="61" spans="1:6" ht="15">
      <c r="A61" s="1"/>
      <c r="B61" s="138"/>
      <c r="C61" s="138"/>
      <c r="D61" s="138"/>
      <c r="E61" s="137"/>
      <c r="F61" s="137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B1">
      <pane ySplit="8" topLeftCell="A48" activePane="bottomLeft" state="frozen"/>
      <selection pane="topLeft" activeCell="A1" sqref="A1"/>
      <selection pane="bottomLeft" activeCell="P3" sqref="P3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7" t="s">
        <v>23</v>
      </c>
      <c r="C1" s="218"/>
      <c r="D1" s="218"/>
      <c r="E1" s="218"/>
      <c r="F1" s="218"/>
      <c r="G1" s="218"/>
      <c r="H1" s="219"/>
      <c r="I1" s="153" t="s">
        <v>83</v>
      </c>
      <c r="J1" s="11"/>
      <c r="K1" s="3"/>
      <c r="L1" s="3"/>
      <c r="M1" s="3"/>
      <c r="N1" s="3"/>
      <c r="O1" s="3"/>
      <c r="P1" s="5" t="s">
        <v>84</v>
      </c>
      <c r="Q1" s="1"/>
      <c r="R1" s="1"/>
      <c r="S1" s="3"/>
      <c r="V1" s="3"/>
      <c r="W1">
        <v>30.126</v>
      </c>
    </row>
    <row r="2" spans="1:22" ht="19.5" customHeight="1">
      <c r="A2" s="11"/>
      <c r="B2" s="217" t="s">
        <v>24</v>
      </c>
      <c r="C2" s="218"/>
      <c r="D2" s="218"/>
      <c r="E2" s="218"/>
      <c r="F2" s="218"/>
      <c r="G2" s="218"/>
      <c r="H2" s="219"/>
      <c r="I2" s="153" t="s">
        <v>19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7" t="s">
        <v>25</v>
      </c>
      <c r="C3" s="218"/>
      <c r="D3" s="218"/>
      <c r="E3" s="218"/>
      <c r="F3" s="218"/>
      <c r="G3" s="218"/>
      <c r="H3" s="219"/>
      <c r="I3" s="153" t="s">
        <v>85</v>
      </c>
      <c r="J3" s="11"/>
      <c r="K3" s="3"/>
      <c r="L3" s="3"/>
      <c r="M3" s="3"/>
      <c r="N3" s="3"/>
      <c r="O3" s="3"/>
      <c r="P3" s="220">
        <v>44673</v>
      </c>
      <c r="Q3" s="1"/>
      <c r="R3" s="1"/>
      <c r="S3" s="3"/>
      <c r="V3" s="3"/>
    </row>
    <row r="4" spans="1:22" ht="15">
      <c r="A4" s="3"/>
      <c r="B4" s="5" t="s">
        <v>86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4" t="s">
        <v>136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6" t="s">
        <v>73</v>
      </c>
      <c r="B8" s="156" t="s">
        <v>74</v>
      </c>
      <c r="C8" s="156" t="s">
        <v>75</v>
      </c>
      <c r="D8" s="156" t="s">
        <v>76</v>
      </c>
      <c r="E8" s="156" t="s">
        <v>77</v>
      </c>
      <c r="F8" s="156" t="s">
        <v>78</v>
      </c>
      <c r="G8" s="156" t="s">
        <v>56</v>
      </c>
      <c r="H8" s="156" t="s">
        <v>57</v>
      </c>
      <c r="I8" s="156" t="s">
        <v>79</v>
      </c>
      <c r="J8" s="156"/>
      <c r="K8" s="156"/>
      <c r="L8" s="156"/>
      <c r="M8" s="156"/>
      <c r="N8" s="156"/>
      <c r="O8" s="156"/>
      <c r="P8" s="156" t="s">
        <v>80</v>
      </c>
      <c r="Q8" s="151"/>
      <c r="R8" s="151"/>
      <c r="S8" s="156" t="s">
        <v>81</v>
      </c>
      <c r="T8" s="152"/>
      <c r="U8" s="152"/>
      <c r="V8" s="156" t="s">
        <v>82</v>
      </c>
      <c r="W8" s="150"/>
      <c r="X8" s="150"/>
      <c r="Y8" s="150"/>
      <c r="Z8" s="150"/>
    </row>
    <row r="9" spans="1:26" ht="15">
      <c r="A9" s="139"/>
      <c r="B9" s="139"/>
      <c r="C9" s="157"/>
      <c r="D9" s="143" t="s">
        <v>66</v>
      </c>
      <c r="E9" s="139"/>
      <c r="F9" s="158"/>
      <c r="G9" s="140"/>
      <c r="H9" s="140"/>
      <c r="I9" s="140"/>
      <c r="J9" s="139"/>
      <c r="K9" s="139"/>
      <c r="L9" s="139"/>
      <c r="M9" s="139"/>
      <c r="N9" s="139"/>
      <c r="O9" s="139"/>
      <c r="P9" s="139"/>
      <c r="Q9" s="145"/>
      <c r="R9" s="145"/>
      <c r="S9" s="139"/>
      <c r="T9" s="142"/>
      <c r="U9" s="142"/>
      <c r="V9" s="139"/>
      <c r="W9" s="142"/>
      <c r="X9" s="142"/>
      <c r="Y9" s="142"/>
      <c r="Z9" s="142"/>
    </row>
    <row r="10" spans="1:26" ht="15">
      <c r="A10" s="145"/>
      <c r="B10" s="145"/>
      <c r="C10" s="160">
        <v>1</v>
      </c>
      <c r="D10" s="160" t="s">
        <v>67</v>
      </c>
      <c r="E10" s="145"/>
      <c r="F10" s="159"/>
      <c r="G10" s="146"/>
      <c r="H10" s="146"/>
      <c r="I10" s="146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2"/>
      <c r="U10" s="142"/>
      <c r="V10" s="145"/>
      <c r="W10" s="142"/>
      <c r="X10" s="142"/>
      <c r="Y10" s="142"/>
      <c r="Z10" s="142"/>
    </row>
    <row r="11" spans="1:26" ht="24.75" customHeight="1">
      <c r="A11" s="166"/>
      <c r="B11" s="161" t="s">
        <v>87</v>
      </c>
      <c r="C11" s="167" t="s">
        <v>88</v>
      </c>
      <c r="D11" s="161" t="s">
        <v>89</v>
      </c>
      <c r="E11" s="161" t="s">
        <v>90</v>
      </c>
      <c r="F11" s="162">
        <v>128.52</v>
      </c>
      <c r="G11" s="168">
        <v>4</v>
      </c>
      <c r="H11" s="168"/>
      <c r="I11" s="163">
        <f aca="true" t="shared" si="0" ref="I11:I21">ROUND(F11*(G11+H11),2)</f>
        <v>514.08</v>
      </c>
      <c r="J11" s="161">
        <f aca="true" t="shared" si="1" ref="J11:J21">ROUND(F11*(N11),2)</f>
        <v>0</v>
      </c>
      <c r="K11" s="164">
        <f aca="true" t="shared" si="2" ref="K11:K21">ROUND(F11*(O11),2)</f>
        <v>0</v>
      </c>
      <c r="L11" s="164">
        <f aca="true" t="shared" si="3" ref="L11:L21">ROUND(F11*(G11),2)</f>
        <v>514.08</v>
      </c>
      <c r="M11" s="164">
        <f aca="true" t="shared" si="4" ref="M11:M21">ROUND(F11*(H11),2)</f>
        <v>0</v>
      </c>
      <c r="N11" s="164">
        <v>0</v>
      </c>
      <c r="O11" s="164"/>
      <c r="P11" s="169"/>
      <c r="Q11" s="169"/>
      <c r="R11" s="169"/>
      <c r="S11" s="164">
        <f aca="true" t="shared" si="5" ref="S11:S21">ROUND(F11*(P11),3)</f>
        <v>0</v>
      </c>
      <c r="T11" s="165"/>
      <c r="U11" s="165"/>
      <c r="V11" s="169"/>
      <c r="Z11">
        <v>0</v>
      </c>
    </row>
    <row r="12" spans="1:26" ht="24.75" customHeight="1">
      <c r="A12" s="166"/>
      <c r="B12" s="161" t="s">
        <v>87</v>
      </c>
      <c r="C12" s="167" t="s">
        <v>91</v>
      </c>
      <c r="D12" s="161" t="s">
        <v>92</v>
      </c>
      <c r="E12" s="161" t="s">
        <v>90</v>
      </c>
      <c r="F12" s="162">
        <v>128.52</v>
      </c>
      <c r="G12" s="168">
        <v>1</v>
      </c>
      <c r="H12" s="168"/>
      <c r="I12" s="163">
        <f t="shared" si="0"/>
        <v>128.52</v>
      </c>
      <c r="J12" s="161">
        <f t="shared" si="1"/>
        <v>0</v>
      </c>
      <c r="K12" s="164">
        <f t="shared" si="2"/>
        <v>0</v>
      </c>
      <c r="L12" s="164">
        <f t="shared" si="3"/>
        <v>128.52</v>
      </c>
      <c r="M12" s="164">
        <f t="shared" si="4"/>
        <v>0</v>
      </c>
      <c r="N12" s="164">
        <v>0</v>
      </c>
      <c r="O12" s="164"/>
      <c r="P12" s="169"/>
      <c r="Q12" s="169"/>
      <c r="R12" s="169"/>
      <c r="S12" s="164">
        <f t="shared" si="5"/>
        <v>0</v>
      </c>
      <c r="T12" s="165"/>
      <c r="U12" s="165"/>
      <c r="V12" s="169"/>
      <c r="Z12">
        <v>0</v>
      </c>
    </row>
    <row r="13" spans="1:26" ht="24.75" customHeight="1">
      <c r="A13" s="166"/>
      <c r="B13" s="161" t="s">
        <v>87</v>
      </c>
      <c r="C13" s="167" t="s">
        <v>93</v>
      </c>
      <c r="D13" s="161" t="s">
        <v>94</v>
      </c>
      <c r="E13" s="161" t="s">
        <v>95</v>
      </c>
      <c r="F13" s="162">
        <v>128.52</v>
      </c>
      <c r="G13" s="168">
        <v>9.5</v>
      </c>
      <c r="H13" s="168"/>
      <c r="I13" s="163">
        <f t="shared" si="0"/>
        <v>1220.94</v>
      </c>
      <c r="J13" s="161">
        <f t="shared" si="1"/>
        <v>0</v>
      </c>
      <c r="K13" s="164">
        <f t="shared" si="2"/>
        <v>0</v>
      </c>
      <c r="L13" s="164">
        <f t="shared" si="3"/>
        <v>1220.94</v>
      </c>
      <c r="M13" s="164">
        <f t="shared" si="4"/>
        <v>0</v>
      </c>
      <c r="N13" s="164">
        <v>0</v>
      </c>
      <c r="O13" s="164"/>
      <c r="P13" s="169"/>
      <c r="Q13" s="169"/>
      <c r="R13" s="169"/>
      <c r="S13" s="164">
        <f t="shared" si="5"/>
        <v>0</v>
      </c>
      <c r="T13" s="165"/>
      <c r="U13" s="165"/>
      <c r="V13" s="169"/>
      <c r="Z13">
        <v>0</v>
      </c>
    </row>
    <row r="14" spans="1:26" ht="24.75" customHeight="1">
      <c r="A14" s="166"/>
      <c r="B14" s="161" t="s">
        <v>87</v>
      </c>
      <c r="C14" s="167" t="s">
        <v>96</v>
      </c>
      <c r="D14" s="161" t="s">
        <v>97</v>
      </c>
      <c r="E14" s="161" t="s">
        <v>95</v>
      </c>
      <c r="F14" s="162">
        <v>642.6</v>
      </c>
      <c r="G14" s="168">
        <v>0.35</v>
      </c>
      <c r="H14" s="168"/>
      <c r="I14" s="163">
        <f t="shared" si="0"/>
        <v>224.91</v>
      </c>
      <c r="J14" s="161">
        <f t="shared" si="1"/>
        <v>0</v>
      </c>
      <c r="K14" s="164">
        <f t="shared" si="2"/>
        <v>0</v>
      </c>
      <c r="L14" s="164">
        <f t="shared" si="3"/>
        <v>224.91</v>
      </c>
      <c r="M14" s="164">
        <f t="shared" si="4"/>
        <v>0</v>
      </c>
      <c r="N14" s="164">
        <v>0</v>
      </c>
      <c r="O14" s="164"/>
      <c r="P14" s="169"/>
      <c r="Q14" s="169"/>
      <c r="R14" s="169"/>
      <c r="S14" s="164">
        <f t="shared" si="5"/>
        <v>0</v>
      </c>
      <c r="T14" s="165"/>
      <c r="U14" s="165"/>
      <c r="V14" s="169"/>
      <c r="Z14">
        <v>0</v>
      </c>
    </row>
    <row r="15" spans="1:26" ht="24.75" customHeight="1">
      <c r="A15" s="166"/>
      <c r="B15" s="161" t="s">
        <v>87</v>
      </c>
      <c r="C15" s="167" t="s">
        <v>98</v>
      </c>
      <c r="D15" s="161" t="s">
        <v>99</v>
      </c>
      <c r="E15" s="161" t="s">
        <v>90</v>
      </c>
      <c r="F15" s="162">
        <v>128.52</v>
      </c>
      <c r="G15" s="168">
        <v>2.2</v>
      </c>
      <c r="H15" s="168"/>
      <c r="I15" s="163">
        <f t="shared" si="0"/>
        <v>282.74</v>
      </c>
      <c r="J15" s="161">
        <f t="shared" si="1"/>
        <v>0</v>
      </c>
      <c r="K15" s="164">
        <f t="shared" si="2"/>
        <v>0</v>
      </c>
      <c r="L15" s="164">
        <f t="shared" si="3"/>
        <v>282.74</v>
      </c>
      <c r="M15" s="164">
        <f t="shared" si="4"/>
        <v>0</v>
      </c>
      <c r="N15" s="164">
        <v>0</v>
      </c>
      <c r="O15" s="164"/>
      <c r="P15" s="169"/>
      <c r="Q15" s="169"/>
      <c r="R15" s="169"/>
      <c r="S15" s="164">
        <f t="shared" si="5"/>
        <v>0</v>
      </c>
      <c r="T15" s="165"/>
      <c r="U15" s="165"/>
      <c r="V15" s="169"/>
      <c r="Z15">
        <v>0</v>
      </c>
    </row>
    <row r="16" spans="1:26" ht="24.75" customHeight="1">
      <c r="A16" s="166"/>
      <c r="B16" s="161" t="s">
        <v>87</v>
      </c>
      <c r="C16" s="167" t="s">
        <v>100</v>
      </c>
      <c r="D16" s="161" t="s">
        <v>101</v>
      </c>
      <c r="E16" s="161" t="s">
        <v>90</v>
      </c>
      <c r="F16" s="162">
        <v>128.52</v>
      </c>
      <c r="G16" s="168">
        <v>0.85</v>
      </c>
      <c r="H16" s="168"/>
      <c r="I16" s="163">
        <f t="shared" si="0"/>
        <v>109.24</v>
      </c>
      <c r="J16" s="161">
        <f t="shared" si="1"/>
        <v>0</v>
      </c>
      <c r="K16" s="164">
        <f t="shared" si="2"/>
        <v>0</v>
      </c>
      <c r="L16" s="164">
        <f t="shared" si="3"/>
        <v>109.24</v>
      </c>
      <c r="M16" s="164">
        <f t="shared" si="4"/>
        <v>0</v>
      </c>
      <c r="N16" s="164">
        <v>0</v>
      </c>
      <c r="O16" s="164"/>
      <c r="P16" s="169"/>
      <c r="Q16" s="169"/>
      <c r="R16" s="169"/>
      <c r="S16" s="164">
        <f t="shared" si="5"/>
        <v>0</v>
      </c>
      <c r="T16" s="165"/>
      <c r="U16" s="165"/>
      <c r="V16" s="169"/>
      <c r="Z16">
        <v>0</v>
      </c>
    </row>
    <row r="17" spans="1:26" ht="24.75" customHeight="1">
      <c r="A17" s="166"/>
      <c r="B17" s="161" t="s">
        <v>137</v>
      </c>
      <c r="C17" s="167" t="s">
        <v>138</v>
      </c>
      <c r="D17" s="161" t="s">
        <v>139</v>
      </c>
      <c r="E17" s="161" t="s">
        <v>110</v>
      </c>
      <c r="F17" s="162">
        <v>194.4</v>
      </c>
      <c r="G17" s="168">
        <v>3</v>
      </c>
      <c r="H17" s="168"/>
      <c r="I17" s="163">
        <f t="shared" si="0"/>
        <v>583.2</v>
      </c>
      <c r="J17" s="161">
        <f t="shared" si="1"/>
        <v>0</v>
      </c>
      <c r="K17" s="164">
        <f t="shared" si="2"/>
        <v>0</v>
      </c>
      <c r="L17" s="164">
        <f t="shared" si="3"/>
        <v>583.2</v>
      </c>
      <c r="M17" s="164">
        <f t="shared" si="4"/>
        <v>0</v>
      </c>
      <c r="N17" s="164">
        <v>0</v>
      </c>
      <c r="O17" s="164"/>
      <c r="P17" s="169"/>
      <c r="Q17" s="169"/>
      <c r="R17" s="169"/>
      <c r="S17" s="164">
        <f t="shared" si="5"/>
        <v>0</v>
      </c>
      <c r="T17" s="165"/>
      <c r="U17" s="165"/>
      <c r="V17" s="169"/>
      <c r="Z17">
        <v>0</v>
      </c>
    </row>
    <row r="18" spans="1:26" ht="24.75" customHeight="1">
      <c r="A18" s="166"/>
      <c r="B18" s="161" t="s">
        <v>137</v>
      </c>
      <c r="C18" s="167" t="s">
        <v>140</v>
      </c>
      <c r="D18" s="161" t="s">
        <v>141</v>
      </c>
      <c r="E18" s="161" t="s">
        <v>110</v>
      </c>
      <c r="F18" s="162">
        <v>194.4</v>
      </c>
      <c r="G18" s="168">
        <v>4.5</v>
      </c>
      <c r="H18" s="168"/>
      <c r="I18" s="163">
        <f t="shared" si="0"/>
        <v>874.8</v>
      </c>
      <c r="J18" s="161">
        <f t="shared" si="1"/>
        <v>0</v>
      </c>
      <c r="K18" s="164">
        <f t="shared" si="2"/>
        <v>0</v>
      </c>
      <c r="L18" s="164">
        <f t="shared" si="3"/>
        <v>874.8</v>
      </c>
      <c r="M18" s="164">
        <f t="shared" si="4"/>
        <v>0</v>
      </c>
      <c r="N18" s="164">
        <v>0</v>
      </c>
      <c r="O18" s="164"/>
      <c r="P18" s="169"/>
      <c r="Q18" s="169"/>
      <c r="R18" s="169"/>
      <c r="S18" s="164">
        <f t="shared" si="5"/>
        <v>0</v>
      </c>
      <c r="T18" s="165"/>
      <c r="U18" s="165"/>
      <c r="V18" s="169"/>
      <c r="Z18">
        <v>0</v>
      </c>
    </row>
    <row r="19" spans="1:26" ht="24.75" customHeight="1">
      <c r="A19" s="166"/>
      <c r="B19" s="161" t="s">
        <v>137</v>
      </c>
      <c r="C19" s="167" t="s">
        <v>142</v>
      </c>
      <c r="D19" s="161" t="s">
        <v>143</v>
      </c>
      <c r="E19" s="161" t="s">
        <v>144</v>
      </c>
      <c r="F19" s="162">
        <v>91.5</v>
      </c>
      <c r="G19" s="168">
        <v>2</v>
      </c>
      <c r="H19" s="168"/>
      <c r="I19" s="163">
        <f t="shared" si="0"/>
        <v>183</v>
      </c>
      <c r="J19" s="161">
        <f t="shared" si="1"/>
        <v>0</v>
      </c>
      <c r="K19" s="164">
        <f t="shared" si="2"/>
        <v>0</v>
      </c>
      <c r="L19" s="164">
        <f t="shared" si="3"/>
        <v>183</v>
      </c>
      <c r="M19" s="164">
        <f t="shared" si="4"/>
        <v>0</v>
      </c>
      <c r="N19" s="164">
        <v>0</v>
      </c>
      <c r="O19" s="164"/>
      <c r="P19" s="169"/>
      <c r="Q19" s="169"/>
      <c r="R19" s="169"/>
      <c r="S19" s="164">
        <f t="shared" si="5"/>
        <v>0</v>
      </c>
      <c r="T19" s="165"/>
      <c r="U19" s="165"/>
      <c r="V19" s="169"/>
      <c r="Z19">
        <v>0</v>
      </c>
    </row>
    <row r="20" spans="1:26" ht="24.75" customHeight="1">
      <c r="A20" s="166"/>
      <c r="B20" s="161" t="s">
        <v>102</v>
      </c>
      <c r="C20" s="167" t="s">
        <v>103</v>
      </c>
      <c r="D20" s="161" t="s">
        <v>104</v>
      </c>
      <c r="E20" s="161" t="s">
        <v>90</v>
      </c>
      <c r="F20" s="162">
        <v>128.52</v>
      </c>
      <c r="G20" s="168">
        <v>17.5</v>
      </c>
      <c r="H20" s="168"/>
      <c r="I20" s="163">
        <f t="shared" si="0"/>
        <v>2249.1</v>
      </c>
      <c r="J20" s="161">
        <f t="shared" si="1"/>
        <v>0</v>
      </c>
      <c r="K20" s="164">
        <f t="shared" si="2"/>
        <v>0</v>
      </c>
      <c r="L20" s="164">
        <f t="shared" si="3"/>
        <v>2249.1</v>
      </c>
      <c r="M20" s="164">
        <f t="shared" si="4"/>
        <v>0</v>
      </c>
      <c r="N20" s="164">
        <v>0</v>
      </c>
      <c r="O20" s="164"/>
      <c r="P20" s="169"/>
      <c r="Q20" s="169"/>
      <c r="R20" s="169"/>
      <c r="S20" s="164">
        <f t="shared" si="5"/>
        <v>0</v>
      </c>
      <c r="T20" s="165"/>
      <c r="U20" s="165"/>
      <c r="V20" s="169"/>
      <c r="Z20">
        <v>0</v>
      </c>
    </row>
    <row r="21" spans="1:26" ht="24.75" customHeight="1">
      <c r="A21" s="166"/>
      <c r="B21" s="161" t="s">
        <v>87</v>
      </c>
      <c r="C21" s="167" t="s">
        <v>105</v>
      </c>
      <c r="D21" s="161" t="s">
        <v>106</v>
      </c>
      <c r="E21" s="161" t="s">
        <v>107</v>
      </c>
      <c r="F21" s="162">
        <v>344.4</v>
      </c>
      <c r="G21" s="168">
        <v>0.5</v>
      </c>
      <c r="H21" s="168"/>
      <c r="I21" s="163">
        <f t="shared" si="0"/>
        <v>172.2</v>
      </c>
      <c r="J21" s="161">
        <f t="shared" si="1"/>
        <v>0</v>
      </c>
      <c r="K21" s="164">
        <f t="shared" si="2"/>
        <v>0</v>
      </c>
      <c r="L21" s="164">
        <f t="shared" si="3"/>
        <v>172.2</v>
      </c>
      <c r="M21" s="164">
        <f t="shared" si="4"/>
        <v>0</v>
      </c>
      <c r="N21" s="164">
        <v>0</v>
      </c>
      <c r="O21" s="164"/>
      <c r="P21" s="169"/>
      <c r="Q21" s="169"/>
      <c r="R21" s="169"/>
      <c r="S21" s="164">
        <f t="shared" si="5"/>
        <v>0</v>
      </c>
      <c r="T21" s="165"/>
      <c r="U21" s="165"/>
      <c r="V21" s="169"/>
      <c r="Z21">
        <v>0</v>
      </c>
    </row>
    <row r="22" spans="1:26" ht="15">
      <c r="A22" s="145"/>
      <c r="B22" s="145"/>
      <c r="C22" s="160">
        <v>1</v>
      </c>
      <c r="D22" s="160" t="s">
        <v>67</v>
      </c>
      <c r="E22" s="145"/>
      <c r="F22" s="159"/>
      <c r="G22" s="148">
        <f>ROUND((SUM(L10:L21))/1,2)</f>
        <v>6542.73</v>
      </c>
      <c r="H22" s="148">
        <f>ROUND((SUM(M10:M21))/1,2)</f>
        <v>0</v>
      </c>
      <c r="I22" s="148">
        <f>ROUND((SUM(I10:I21))/1,2)</f>
        <v>6542.73</v>
      </c>
      <c r="J22" s="145"/>
      <c r="K22" s="145"/>
      <c r="L22" s="145">
        <f>ROUND((SUM(L10:L21))/1,2)</f>
        <v>6542.73</v>
      </c>
      <c r="M22" s="145">
        <f>ROUND((SUM(M10:M21))/1,2)</f>
        <v>0</v>
      </c>
      <c r="N22" s="145"/>
      <c r="O22" s="145"/>
      <c r="P22" s="170"/>
      <c r="Q22" s="145"/>
      <c r="R22" s="145"/>
      <c r="S22" s="170">
        <f>ROUND((SUM(S10:S21))/1,2)</f>
        <v>0</v>
      </c>
      <c r="T22" s="142"/>
      <c r="U22" s="142"/>
      <c r="V22" s="2">
        <f>ROUND((SUM(V10:V21))/1,2)</f>
        <v>0</v>
      </c>
      <c r="W22" s="142"/>
      <c r="X22" s="142"/>
      <c r="Y22" s="142"/>
      <c r="Z22" s="142"/>
    </row>
    <row r="23" spans="1:22" ht="15">
      <c r="A23" s="1"/>
      <c r="B23" s="1"/>
      <c r="C23" s="1"/>
      <c r="D23" s="1"/>
      <c r="E23" s="1"/>
      <c r="F23" s="155"/>
      <c r="G23" s="138"/>
      <c r="H23" s="138"/>
      <c r="I23" s="138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15">
      <c r="A24" s="145"/>
      <c r="B24" s="145"/>
      <c r="C24" s="160">
        <v>2</v>
      </c>
      <c r="D24" s="160" t="s">
        <v>68</v>
      </c>
      <c r="E24" s="145"/>
      <c r="F24" s="159"/>
      <c r="G24" s="146"/>
      <c r="H24" s="146"/>
      <c r="I24" s="146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2"/>
      <c r="U24" s="142"/>
      <c r="V24" s="145"/>
      <c r="W24" s="142"/>
      <c r="X24" s="142"/>
      <c r="Y24" s="142"/>
      <c r="Z24" s="142"/>
    </row>
    <row r="25" spans="1:26" ht="24.75" customHeight="1">
      <c r="A25" s="166"/>
      <c r="B25" s="161" t="s">
        <v>87</v>
      </c>
      <c r="C25" s="167" t="s">
        <v>108</v>
      </c>
      <c r="D25" s="161" t="s">
        <v>109</v>
      </c>
      <c r="E25" s="161" t="s">
        <v>110</v>
      </c>
      <c r="F25" s="162">
        <v>344.4</v>
      </c>
      <c r="G25" s="168">
        <v>0.3</v>
      </c>
      <c r="H25" s="168"/>
      <c r="I25" s="163">
        <f>ROUND(F25*(G25+H25),2)</f>
        <v>103.32</v>
      </c>
      <c r="J25" s="161">
        <f>ROUND(F25*(N25),2)</f>
        <v>0</v>
      </c>
      <c r="K25" s="164">
        <f>ROUND(F25*(O25),2)</f>
        <v>0</v>
      </c>
      <c r="L25" s="164">
        <f>ROUND(F25*(G25),2)</f>
        <v>103.32</v>
      </c>
      <c r="M25" s="164">
        <f>ROUND(F25*(H25),2)</f>
        <v>0</v>
      </c>
      <c r="N25" s="164">
        <v>0</v>
      </c>
      <c r="O25" s="164"/>
      <c r="P25" s="169"/>
      <c r="Q25" s="169"/>
      <c r="R25" s="169"/>
      <c r="S25" s="164">
        <f>ROUND(F25*(P25),3)</f>
        <v>0</v>
      </c>
      <c r="T25" s="165"/>
      <c r="U25" s="165"/>
      <c r="V25" s="169"/>
      <c r="Z25">
        <v>0</v>
      </c>
    </row>
    <row r="26" spans="1:26" ht="24.75" customHeight="1">
      <c r="A26" s="166"/>
      <c r="B26" s="161" t="s">
        <v>145</v>
      </c>
      <c r="C26" s="167" t="s">
        <v>146</v>
      </c>
      <c r="D26" s="161" t="s">
        <v>147</v>
      </c>
      <c r="E26" s="161" t="s">
        <v>110</v>
      </c>
      <c r="F26" s="162">
        <v>48.4</v>
      </c>
      <c r="G26" s="168">
        <v>0.5</v>
      </c>
      <c r="H26" s="168"/>
      <c r="I26" s="163">
        <f>ROUND(F26*(G26+H26),2)</f>
        <v>24.2</v>
      </c>
      <c r="J26" s="161">
        <f>ROUND(F26*(N26),2)</f>
        <v>0</v>
      </c>
      <c r="K26" s="164">
        <f>ROUND(F26*(O26),2)</f>
        <v>0</v>
      </c>
      <c r="L26" s="164">
        <f>ROUND(F26*(G26),2)</f>
        <v>24.2</v>
      </c>
      <c r="M26" s="164">
        <f>ROUND(F26*(H26),2)</f>
        <v>0</v>
      </c>
      <c r="N26" s="164">
        <v>0</v>
      </c>
      <c r="O26" s="164"/>
      <c r="P26" s="169">
        <v>3E-05</v>
      </c>
      <c r="Q26" s="169"/>
      <c r="R26" s="169">
        <v>3E-05</v>
      </c>
      <c r="S26" s="164">
        <f>ROUND(F26*(P26),3)</f>
        <v>0.001</v>
      </c>
      <c r="T26" s="165"/>
      <c r="U26" s="165"/>
      <c r="V26" s="169"/>
      <c r="Z26">
        <v>0</v>
      </c>
    </row>
    <row r="27" spans="1:26" ht="24.75" customHeight="1">
      <c r="A27" s="176"/>
      <c r="B27" s="171" t="s">
        <v>148</v>
      </c>
      <c r="C27" s="177" t="s">
        <v>149</v>
      </c>
      <c r="D27" s="171" t="s">
        <v>297</v>
      </c>
      <c r="E27" s="171" t="s">
        <v>110</v>
      </c>
      <c r="F27" s="172">
        <v>58.08</v>
      </c>
      <c r="G27" s="178">
        <v>0</v>
      </c>
      <c r="H27" s="178">
        <v>1.3</v>
      </c>
      <c r="I27" s="173">
        <f>ROUND(F27*(G27+H27),2)</f>
        <v>75.5</v>
      </c>
      <c r="J27" s="171">
        <f>ROUND(F27*(N27),2)</f>
        <v>0</v>
      </c>
      <c r="K27" s="174">
        <f>ROUND(F27*(O27),2)</f>
        <v>0</v>
      </c>
      <c r="L27" s="174">
        <f>ROUND(F27*(G27),2)</f>
        <v>0</v>
      </c>
      <c r="M27" s="174">
        <f>ROUND(F27*(H27),2)</f>
        <v>75.5</v>
      </c>
      <c r="N27" s="174">
        <v>0</v>
      </c>
      <c r="O27" s="174"/>
      <c r="P27" s="179">
        <v>0.0002</v>
      </c>
      <c r="Q27" s="179"/>
      <c r="R27" s="179">
        <v>0.0002</v>
      </c>
      <c r="S27" s="174">
        <f>ROUND(F27*(P27),3)</f>
        <v>0.012</v>
      </c>
      <c r="T27" s="175"/>
      <c r="U27" s="175"/>
      <c r="V27" s="179"/>
      <c r="Z27">
        <v>0</v>
      </c>
    </row>
    <row r="28" spans="1:26" ht="15">
      <c r="A28" s="145"/>
      <c r="B28" s="145"/>
      <c r="C28" s="160">
        <v>2</v>
      </c>
      <c r="D28" s="160" t="s">
        <v>68</v>
      </c>
      <c r="E28" s="145"/>
      <c r="F28" s="159"/>
      <c r="G28" s="148">
        <f>ROUND((SUM(L24:L27))/1,2)</f>
        <v>127.52</v>
      </c>
      <c r="H28" s="148">
        <f>ROUND((SUM(M24:M27))/1,2)</f>
        <v>75.5</v>
      </c>
      <c r="I28" s="148">
        <f>ROUND((SUM(I24:I27))/1,2)</f>
        <v>203.02</v>
      </c>
      <c r="J28" s="145"/>
      <c r="K28" s="145"/>
      <c r="L28" s="145">
        <f>ROUND((SUM(L24:L27))/1,2)</f>
        <v>127.52</v>
      </c>
      <c r="M28" s="145">
        <f>ROUND((SUM(M24:M27))/1,2)</f>
        <v>75.5</v>
      </c>
      <c r="N28" s="145"/>
      <c r="O28" s="145"/>
      <c r="P28" s="170"/>
      <c r="Q28" s="145"/>
      <c r="R28" s="145"/>
      <c r="S28" s="170">
        <f>ROUND((SUM(S24:S27))/1,2)</f>
        <v>0.01</v>
      </c>
      <c r="T28" s="142"/>
      <c r="U28" s="142"/>
      <c r="V28" s="2">
        <f>ROUND((SUM(V24:V27))/1,2)</f>
        <v>0</v>
      </c>
      <c r="W28" s="142"/>
      <c r="X28" s="142"/>
      <c r="Y28" s="142"/>
      <c r="Z28" s="142"/>
    </row>
    <row r="29" spans="1:22" ht="15">
      <c r="A29" s="1"/>
      <c r="B29" s="1"/>
      <c r="C29" s="1"/>
      <c r="D29" s="1"/>
      <c r="E29" s="1"/>
      <c r="F29" s="155"/>
      <c r="G29" s="138"/>
      <c r="H29" s="138"/>
      <c r="I29" s="138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ht="15">
      <c r="A30" s="145"/>
      <c r="B30" s="145"/>
      <c r="C30" s="160">
        <v>5</v>
      </c>
      <c r="D30" s="160" t="s">
        <v>69</v>
      </c>
      <c r="E30" s="145"/>
      <c r="F30" s="159"/>
      <c r="G30" s="146"/>
      <c r="H30" s="146"/>
      <c r="I30" s="146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2"/>
      <c r="U30" s="142"/>
      <c r="V30" s="145"/>
      <c r="W30" s="142"/>
      <c r="X30" s="142"/>
      <c r="Y30" s="142"/>
      <c r="Z30" s="142"/>
    </row>
    <row r="31" spans="1:26" ht="24.75" customHeight="1">
      <c r="A31" s="166"/>
      <c r="B31" s="161" t="s">
        <v>111</v>
      </c>
      <c r="C31" s="167" t="s">
        <v>112</v>
      </c>
      <c r="D31" s="161" t="s">
        <v>113</v>
      </c>
      <c r="E31" s="161" t="s">
        <v>110</v>
      </c>
      <c r="F31" s="162">
        <v>267.74</v>
      </c>
      <c r="G31" s="168">
        <v>1.5</v>
      </c>
      <c r="H31" s="168"/>
      <c r="I31" s="163">
        <f aca="true" t="shared" si="6" ref="I31:I43">ROUND(F31*(G31+H31),2)</f>
        <v>401.61</v>
      </c>
      <c r="J31" s="161">
        <f aca="true" t="shared" si="7" ref="J31:J43">ROUND(F31*(N31),2)</f>
        <v>0</v>
      </c>
      <c r="K31" s="164">
        <f aca="true" t="shared" si="8" ref="K31:K43">ROUND(F31*(O31),2)</f>
        <v>0</v>
      </c>
      <c r="L31" s="164">
        <f aca="true" t="shared" si="9" ref="L31:L43">ROUND(F31*(G31),2)</f>
        <v>401.61</v>
      </c>
      <c r="M31" s="164">
        <f aca="true" t="shared" si="10" ref="M31:M43">ROUND(F31*(H31),2)</f>
        <v>0</v>
      </c>
      <c r="N31" s="164">
        <v>0</v>
      </c>
      <c r="O31" s="164"/>
      <c r="P31" s="169">
        <v>0.08096</v>
      </c>
      <c r="Q31" s="169"/>
      <c r="R31" s="169">
        <v>0.08096</v>
      </c>
      <c r="S31" s="164">
        <f aca="true" t="shared" si="11" ref="S31:S43">ROUND(F31*(P31),3)</f>
        <v>21.676</v>
      </c>
      <c r="T31" s="165"/>
      <c r="U31" s="165"/>
      <c r="V31" s="169"/>
      <c r="Z31">
        <v>0</v>
      </c>
    </row>
    <row r="32" spans="1:26" ht="24.75" customHeight="1">
      <c r="A32" s="166"/>
      <c r="B32" s="161" t="s">
        <v>111</v>
      </c>
      <c r="C32" s="167" t="s">
        <v>112</v>
      </c>
      <c r="D32" s="161" t="s">
        <v>113</v>
      </c>
      <c r="E32" s="161" t="s">
        <v>110</v>
      </c>
      <c r="F32" s="162">
        <v>59.4</v>
      </c>
      <c r="G32" s="168">
        <v>1.5</v>
      </c>
      <c r="H32" s="168"/>
      <c r="I32" s="163">
        <f t="shared" si="6"/>
        <v>89.1</v>
      </c>
      <c r="J32" s="161">
        <f t="shared" si="7"/>
        <v>0</v>
      </c>
      <c r="K32" s="164">
        <f t="shared" si="8"/>
        <v>0</v>
      </c>
      <c r="L32" s="164">
        <f t="shared" si="9"/>
        <v>89.1</v>
      </c>
      <c r="M32" s="164">
        <f t="shared" si="10"/>
        <v>0</v>
      </c>
      <c r="N32" s="164">
        <v>0</v>
      </c>
      <c r="O32" s="164"/>
      <c r="P32" s="169">
        <v>0.08096</v>
      </c>
      <c r="Q32" s="169"/>
      <c r="R32" s="169">
        <v>0.08096</v>
      </c>
      <c r="S32" s="164">
        <f t="shared" si="11"/>
        <v>4.809</v>
      </c>
      <c r="T32" s="165"/>
      <c r="U32" s="165"/>
      <c r="V32" s="169"/>
      <c r="Z32">
        <v>0</v>
      </c>
    </row>
    <row r="33" spans="1:26" ht="24.75" customHeight="1">
      <c r="A33" s="166"/>
      <c r="B33" s="161" t="s">
        <v>111</v>
      </c>
      <c r="C33" s="167" t="s">
        <v>150</v>
      </c>
      <c r="D33" s="161" t="s">
        <v>151</v>
      </c>
      <c r="E33" s="161" t="s">
        <v>110</v>
      </c>
      <c r="F33" s="162">
        <v>48.4</v>
      </c>
      <c r="G33" s="168">
        <v>1.55</v>
      </c>
      <c r="H33" s="168"/>
      <c r="I33" s="163">
        <f t="shared" si="6"/>
        <v>75.02</v>
      </c>
      <c r="J33" s="161">
        <f t="shared" si="7"/>
        <v>0</v>
      </c>
      <c r="K33" s="164">
        <f t="shared" si="8"/>
        <v>0</v>
      </c>
      <c r="L33" s="164">
        <f t="shared" si="9"/>
        <v>75.02</v>
      </c>
      <c r="M33" s="164">
        <f t="shared" si="10"/>
        <v>0</v>
      </c>
      <c r="N33" s="164">
        <v>0</v>
      </c>
      <c r="O33" s="164"/>
      <c r="P33" s="169">
        <v>0.1012</v>
      </c>
      <c r="Q33" s="169"/>
      <c r="R33" s="169">
        <v>0.1012</v>
      </c>
      <c r="S33" s="164">
        <f t="shared" si="11"/>
        <v>4.898</v>
      </c>
      <c r="T33" s="165"/>
      <c r="U33" s="165"/>
      <c r="V33" s="169"/>
      <c r="Z33">
        <v>0</v>
      </c>
    </row>
    <row r="34" spans="1:26" ht="24.75" customHeight="1">
      <c r="A34" s="176"/>
      <c r="B34" s="171" t="s">
        <v>124</v>
      </c>
      <c r="C34" s="177" t="s">
        <v>152</v>
      </c>
      <c r="D34" s="171" t="s">
        <v>153</v>
      </c>
      <c r="E34" s="171" t="s">
        <v>110</v>
      </c>
      <c r="F34" s="172">
        <v>31.79</v>
      </c>
      <c r="G34" s="178"/>
      <c r="H34" s="178">
        <v>40</v>
      </c>
      <c r="I34" s="173">
        <f t="shared" si="6"/>
        <v>1271.6</v>
      </c>
      <c r="J34" s="171">
        <f t="shared" si="7"/>
        <v>0</v>
      </c>
      <c r="K34" s="174">
        <f t="shared" si="8"/>
        <v>0</v>
      </c>
      <c r="L34" s="174">
        <f t="shared" si="9"/>
        <v>0</v>
      </c>
      <c r="M34" s="174">
        <f t="shared" si="10"/>
        <v>1271.6</v>
      </c>
      <c r="N34" s="174">
        <v>0</v>
      </c>
      <c r="O34" s="174"/>
      <c r="P34" s="179"/>
      <c r="Q34" s="179"/>
      <c r="R34" s="179"/>
      <c r="S34" s="174">
        <f t="shared" si="11"/>
        <v>0</v>
      </c>
      <c r="T34" s="175"/>
      <c r="U34" s="175"/>
      <c r="V34" s="179"/>
      <c r="Z34">
        <v>0</v>
      </c>
    </row>
    <row r="35" spans="1:26" ht="24.75" customHeight="1">
      <c r="A35" s="166"/>
      <c r="B35" s="161" t="s">
        <v>111</v>
      </c>
      <c r="C35" s="167" t="s">
        <v>116</v>
      </c>
      <c r="D35" s="161" t="s">
        <v>117</v>
      </c>
      <c r="E35" s="161" t="s">
        <v>110</v>
      </c>
      <c r="F35" s="162">
        <v>267.74</v>
      </c>
      <c r="G35" s="168">
        <v>4.5</v>
      </c>
      <c r="H35" s="168"/>
      <c r="I35" s="163">
        <f t="shared" si="6"/>
        <v>1204.83</v>
      </c>
      <c r="J35" s="161">
        <f t="shared" si="7"/>
        <v>0</v>
      </c>
      <c r="K35" s="164">
        <f t="shared" si="8"/>
        <v>0</v>
      </c>
      <c r="L35" s="164">
        <f t="shared" si="9"/>
        <v>1204.83</v>
      </c>
      <c r="M35" s="164">
        <f t="shared" si="10"/>
        <v>0</v>
      </c>
      <c r="N35" s="164">
        <v>0</v>
      </c>
      <c r="O35" s="164"/>
      <c r="P35" s="169">
        <v>0.19695</v>
      </c>
      <c r="Q35" s="169"/>
      <c r="R35" s="169">
        <v>0.19695</v>
      </c>
      <c r="S35" s="164">
        <f t="shared" si="11"/>
        <v>52.731</v>
      </c>
      <c r="T35" s="165"/>
      <c r="U35" s="165"/>
      <c r="V35" s="169"/>
      <c r="Z35">
        <v>0</v>
      </c>
    </row>
    <row r="36" spans="1:26" ht="24.75" customHeight="1">
      <c r="A36" s="166"/>
      <c r="B36" s="161" t="s">
        <v>111</v>
      </c>
      <c r="C36" s="167" t="s">
        <v>154</v>
      </c>
      <c r="D36" s="161" t="s">
        <v>155</v>
      </c>
      <c r="E36" s="161" t="s">
        <v>110</v>
      </c>
      <c r="F36" s="162">
        <v>31.79</v>
      </c>
      <c r="G36" s="168">
        <v>6</v>
      </c>
      <c r="H36" s="168"/>
      <c r="I36" s="163">
        <f t="shared" si="6"/>
        <v>190.74</v>
      </c>
      <c r="J36" s="161">
        <f t="shared" si="7"/>
        <v>0</v>
      </c>
      <c r="K36" s="164">
        <f t="shared" si="8"/>
        <v>0</v>
      </c>
      <c r="L36" s="164">
        <f t="shared" si="9"/>
        <v>190.74</v>
      </c>
      <c r="M36" s="164">
        <f t="shared" si="10"/>
        <v>0</v>
      </c>
      <c r="N36" s="164">
        <v>0</v>
      </c>
      <c r="O36" s="164"/>
      <c r="P36" s="169">
        <v>0.2916</v>
      </c>
      <c r="Q36" s="169"/>
      <c r="R36" s="169">
        <v>0.2916</v>
      </c>
      <c r="S36" s="164">
        <f t="shared" si="11"/>
        <v>9.27</v>
      </c>
      <c r="T36" s="165"/>
      <c r="U36" s="165"/>
      <c r="V36" s="169"/>
      <c r="Z36">
        <v>0</v>
      </c>
    </row>
    <row r="37" spans="1:26" ht="24.75" customHeight="1">
      <c r="A37" s="166"/>
      <c r="B37" s="161" t="s">
        <v>111</v>
      </c>
      <c r="C37" s="167" t="s">
        <v>114</v>
      </c>
      <c r="D37" s="161" t="s">
        <v>115</v>
      </c>
      <c r="E37" s="161" t="s">
        <v>110</v>
      </c>
      <c r="F37" s="162">
        <v>296</v>
      </c>
      <c r="G37" s="168">
        <v>3.5</v>
      </c>
      <c r="H37" s="168"/>
      <c r="I37" s="163">
        <f t="shared" si="6"/>
        <v>1036</v>
      </c>
      <c r="J37" s="161">
        <f t="shared" si="7"/>
        <v>0</v>
      </c>
      <c r="K37" s="164">
        <f t="shared" si="8"/>
        <v>0</v>
      </c>
      <c r="L37" s="164">
        <f t="shared" si="9"/>
        <v>1036</v>
      </c>
      <c r="M37" s="164">
        <f t="shared" si="10"/>
        <v>0</v>
      </c>
      <c r="N37" s="164">
        <v>0</v>
      </c>
      <c r="O37" s="164"/>
      <c r="P37" s="169">
        <v>0.2024</v>
      </c>
      <c r="Q37" s="169"/>
      <c r="R37" s="169">
        <v>0.2024</v>
      </c>
      <c r="S37" s="164">
        <f t="shared" si="11"/>
        <v>59.91</v>
      </c>
      <c r="T37" s="165"/>
      <c r="U37" s="165"/>
      <c r="V37" s="169"/>
      <c r="Z37">
        <v>0</v>
      </c>
    </row>
    <row r="38" spans="1:26" ht="24.75" customHeight="1">
      <c r="A38" s="166"/>
      <c r="B38" s="161" t="s">
        <v>111</v>
      </c>
      <c r="C38" s="167" t="s">
        <v>156</v>
      </c>
      <c r="D38" s="161" t="s">
        <v>157</v>
      </c>
      <c r="E38" s="161" t="s">
        <v>110</v>
      </c>
      <c r="F38" s="162">
        <v>16.077</v>
      </c>
      <c r="G38" s="168">
        <v>8</v>
      </c>
      <c r="H38" s="168"/>
      <c r="I38" s="163">
        <f t="shared" si="6"/>
        <v>128.62</v>
      </c>
      <c r="J38" s="161">
        <f t="shared" si="7"/>
        <v>0</v>
      </c>
      <c r="K38" s="164">
        <f t="shared" si="8"/>
        <v>0</v>
      </c>
      <c r="L38" s="164">
        <f t="shared" si="9"/>
        <v>128.62</v>
      </c>
      <c r="M38" s="164">
        <f t="shared" si="10"/>
        <v>0</v>
      </c>
      <c r="N38" s="164">
        <v>0</v>
      </c>
      <c r="O38" s="164"/>
      <c r="P38" s="169">
        <v>0.0334</v>
      </c>
      <c r="Q38" s="169"/>
      <c r="R38" s="169">
        <v>0.0334</v>
      </c>
      <c r="S38" s="164">
        <f t="shared" si="11"/>
        <v>0.537</v>
      </c>
      <c r="T38" s="165"/>
      <c r="U38" s="165"/>
      <c r="V38" s="169"/>
      <c r="Z38">
        <v>0</v>
      </c>
    </row>
    <row r="39" spans="1:26" ht="24.75" customHeight="1">
      <c r="A39" s="166"/>
      <c r="B39" s="161" t="s">
        <v>111</v>
      </c>
      <c r="C39" s="167" t="s">
        <v>118</v>
      </c>
      <c r="D39" s="161" t="s">
        <v>119</v>
      </c>
      <c r="E39" s="161" t="s">
        <v>110</v>
      </c>
      <c r="F39" s="162">
        <v>316.14</v>
      </c>
      <c r="G39" s="168">
        <v>11</v>
      </c>
      <c r="H39" s="168"/>
      <c r="I39" s="163">
        <f t="shared" si="6"/>
        <v>3477.54</v>
      </c>
      <c r="J39" s="161">
        <f t="shared" si="7"/>
        <v>0</v>
      </c>
      <c r="K39" s="164">
        <f t="shared" si="8"/>
        <v>0</v>
      </c>
      <c r="L39" s="164">
        <f t="shared" si="9"/>
        <v>3477.54</v>
      </c>
      <c r="M39" s="164">
        <f t="shared" si="10"/>
        <v>0</v>
      </c>
      <c r="N39" s="164">
        <v>0</v>
      </c>
      <c r="O39" s="164"/>
      <c r="P39" s="169">
        <v>0.48574</v>
      </c>
      <c r="Q39" s="169"/>
      <c r="R39" s="169">
        <v>0.48574</v>
      </c>
      <c r="S39" s="164">
        <f t="shared" si="11"/>
        <v>153.562</v>
      </c>
      <c r="T39" s="165"/>
      <c r="U39" s="165"/>
      <c r="V39" s="169"/>
      <c r="Z39">
        <v>0</v>
      </c>
    </row>
    <row r="40" spans="1:26" ht="24.75" customHeight="1">
      <c r="A40" s="166"/>
      <c r="B40" s="161" t="s">
        <v>111</v>
      </c>
      <c r="C40" s="167" t="s">
        <v>120</v>
      </c>
      <c r="D40" s="161" t="s">
        <v>121</v>
      </c>
      <c r="E40" s="161" t="s">
        <v>110</v>
      </c>
      <c r="F40" s="162">
        <v>267.74</v>
      </c>
      <c r="G40" s="168">
        <v>3.6</v>
      </c>
      <c r="H40" s="168"/>
      <c r="I40" s="163">
        <f t="shared" si="6"/>
        <v>963.86</v>
      </c>
      <c r="J40" s="161">
        <f t="shared" si="7"/>
        <v>0</v>
      </c>
      <c r="K40" s="164">
        <f t="shared" si="8"/>
        <v>0</v>
      </c>
      <c r="L40" s="164">
        <f t="shared" si="9"/>
        <v>963.86</v>
      </c>
      <c r="M40" s="164">
        <f t="shared" si="10"/>
        <v>0</v>
      </c>
      <c r="N40" s="164">
        <v>0</v>
      </c>
      <c r="O40" s="164"/>
      <c r="P40" s="169">
        <v>0.10354</v>
      </c>
      <c r="Q40" s="169"/>
      <c r="R40" s="169">
        <v>0.10354</v>
      </c>
      <c r="S40" s="164">
        <f t="shared" si="11"/>
        <v>27.722</v>
      </c>
      <c r="T40" s="165"/>
      <c r="U40" s="165"/>
      <c r="V40" s="169"/>
      <c r="Z40">
        <v>0</v>
      </c>
    </row>
    <row r="41" spans="1:26" ht="24.75" customHeight="1">
      <c r="A41" s="166"/>
      <c r="B41" s="161" t="s">
        <v>111</v>
      </c>
      <c r="C41" s="167" t="s">
        <v>122</v>
      </c>
      <c r="D41" s="161" t="s">
        <v>123</v>
      </c>
      <c r="E41" s="161" t="s">
        <v>110</v>
      </c>
      <c r="F41" s="162">
        <v>267.74</v>
      </c>
      <c r="G41" s="168">
        <v>18</v>
      </c>
      <c r="H41" s="168"/>
      <c r="I41" s="163">
        <f t="shared" si="6"/>
        <v>4819.32</v>
      </c>
      <c r="J41" s="161">
        <f t="shared" si="7"/>
        <v>0</v>
      </c>
      <c r="K41" s="164">
        <f t="shared" si="8"/>
        <v>0</v>
      </c>
      <c r="L41" s="164">
        <f t="shared" si="9"/>
        <v>4819.32</v>
      </c>
      <c r="M41" s="164">
        <f t="shared" si="10"/>
        <v>0</v>
      </c>
      <c r="N41" s="164">
        <v>0</v>
      </c>
      <c r="O41" s="164"/>
      <c r="P41" s="169">
        <v>0.112</v>
      </c>
      <c r="Q41" s="169"/>
      <c r="R41" s="169">
        <v>0.112</v>
      </c>
      <c r="S41" s="164">
        <f t="shared" si="11"/>
        <v>29.987</v>
      </c>
      <c r="T41" s="165"/>
      <c r="U41" s="165"/>
      <c r="V41" s="169"/>
      <c r="Z41">
        <v>0</v>
      </c>
    </row>
    <row r="42" spans="1:26" ht="24.75" customHeight="1">
      <c r="A42" s="176"/>
      <c r="B42" s="171" t="s">
        <v>158</v>
      </c>
      <c r="C42" s="177" t="s">
        <v>159</v>
      </c>
      <c r="D42" s="171" t="s">
        <v>160</v>
      </c>
      <c r="E42" s="171" t="s">
        <v>131</v>
      </c>
      <c r="F42" s="172">
        <v>6.014</v>
      </c>
      <c r="G42" s="178"/>
      <c r="H42" s="178">
        <v>34.5</v>
      </c>
      <c r="I42" s="173">
        <f t="shared" si="6"/>
        <v>207.48</v>
      </c>
      <c r="J42" s="171">
        <f t="shared" si="7"/>
        <v>0</v>
      </c>
      <c r="K42" s="174">
        <f t="shared" si="8"/>
        <v>0</v>
      </c>
      <c r="L42" s="174">
        <f t="shared" si="9"/>
        <v>0</v>
      </c>
      <c r="M42" s="174">
        <f t="shared" si="10"/>
        <v>207.48</v>
      </c>
      <c r="N42" s="174">
        <v>0</v>
      </c>
      <c r="O42" s="174"/>
      <c r="P42" s="179">
        <v>1</v>
      </c>
      <c r="Q42" s="179"/>
      <c r="R42" s="179">
        <v>1</v>
      </c>
      <c r="S42" s="174">
        <f t="shared" si="11"/>
        <v>6.014</v>
      </c>
      <c r="T42" s="175"/>
      <c r="U42" s="175"/>
      <c r="V42" s="179"/>
      <c r="Z42">
        <v>0</v>
      </c>
    </row>
    <row r="43" spans="1:26" ht="24.75" customHeight="1">
      <c r="A43" s="176"/>
      <c r="B43" s="171" t="s">
        <v>124</v>
      </c>
      <c r="C43" s="177" t="s">
        <v>125</v>
      </c>
      <c r="D43" s="171" t="s">
        <v>126</v>
      </c>
      <c r="E43" s="171" t="s">
        <v>110</v>
      </c>
      <c r="F43" s="172">
        <v>294.644</v>
      </c>
      <c r="G43" s="178"/>
      <c r="H43" s="178">
        <v>27</v>
      </c>
      <c r="I43" s="173">
        <f t="shared" si="6"/>
        <v>7955.39</v>
      </c>
      <c r="J43" s="171">
        <f t="shared" si="7"/>
        <v>0</v>
      </c>
      <c r="K43" s="174">
        <f t="shared" si="8"/>
        <v>0</v>
      </c>
      <c r="L43" s="174">
        <f t="shared" si="9"/>
        <v>0</v>
      </c>
      <c r="M43" s="174">
        <f t="shared" si="10"/>
        <v>7955.39</v>
      </c>
      <c r="N43" s="174">
        <v>0</v>
      </c>
      <c r="O43" s="174"/>
      <c r="P43" s="179"/>
      <c r="Q43" s="179"/>
      <c r="R43" s="179"/>
      <c r="S43" s="174">
        <f t="shared" si="11"/>
        <v>0</v>
      </c>
      <c r="T43" s="175"/>
      <c r="U43" s="175"/>
      <c r="V43" s="179"/>
      <c r="Z43">
        <v>0</v>
      </c>
    </row>
    <row r="44" spans="1:26" ht="15">
      <c r="A44" s="145"/>
      <c r="B44" s="145"/>
      <c r="C44" s="160">
        <v>5</v>
      </c>
      <c r="D44" s="160" t="s">
        <v>69</v>
      </c>
      <c r="E44" s="145"/>
      <c r="F44" s="159"/>
      <c r="G44" s="148">
        <f>ROUND((SUM(L30:L43))/1,2)</f>
        <v>12386.64</v>
      </c>
      <c r="H44" s="148">
        <f>ROUND((SUM(M30:M43))/1,2)</f>
        <v>9434.47</v>
      </c>
      <c r="I44" s="148">
        <f>ROUND((SUM(I30:I43))/1,2)</f>
        <v>21821.11</v>
      </c>
      <c r="J44" s="145"/>
      <c r="K44" s="145"/>
      <c r="L44" s="145">
        <f>ROUND((SUM(L30:L43))/1,2)</f>
        <v>12386.64</v>
      </c>
      <c r="M44" s="145">
        <f>ROUND((SUM(M30:M43))/1,2)</f>
        <v>9434.47</v>
      </c>
      <c r="N44" s="145"/>
      <c r="O44" s="145"/>
      <c r="P44" s="170"/>
      <c r="Q44" s="145"/>
      <c r="R44" s="145"/>
      <c r="S44" s="170">
        <f>ROUND((SUM(S30:S43))/1,2)</f>
        <v>371.12</v>
      </c>
      <c r="T44" s="142"/>
      <c r="U44" s="142"/>
      <c r="V44" s="2">
        <f>ROUND((SUM(V30:V43))/1,2)</f>
        <v>0</v>
      </c>
      <c r="W44" s="142"/>
      <c r="X44" s="142"/>
      <c r="Y44" s="142"/>
      <c r="Z44" s="142"/>
    </row>
    <row r="45" spans="1:22" ht="15">
      <c r="A45" s="1"/>
      <c r="B45" s="1"/>
      <c r="C45" s="1"/>
      <c r="D45" s="1"/>
      <c r="E45" s="1"/>
      <c r="F45" s="155"/>
      <c r="G45" s="138"/>
      <c r="H45" s="138"/>
      <c r="I45" s="138"/>
      <c r="J45" s="1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ht="15">
      <c r="A46" s="145"/>
      <c r="B46" s="145"/>
      <c r="C46" s="160">
        <v>9</v>
      </c>
      <c r="D46" s="160" t="s">
        <v>70</v>
      </c>
      <c r="E46" s="145"/>
      <c r="F46" s="159"/>
      <c r="G46" s="146"/>
      <c r="H46" s="146"/>
      <c r="I46" s="146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2"/>
      <c r="U46" s="142"/>
      <c r="V46" s="145"/>
      <c r="W46" s="142"/>
      <c r="X46" s="142"/>
      <c r="Y46" s="142"/>
      <c r="Z46" s="142"/>
    </row>
    <row r="47" spans="1:26" ht="24.75" customHeight="1">
      <c r="A47" s="166"/>
      <c r="B47" s="161" t="s">
        <v>111</v>
      </c>
      <c r="C47" s="167" t="s">
        <v>161</v>
      </c>
      <c r="D47" s="161" t="s">
        <v>162</v>
      </c>
      <c r="E47" s="161" t="s">
        <v>144</v>
      </c>
      <c r="F47" s="162">
        <v>107.458</v>
      </c>
      <c r="G47" s="168">
        <v>5.5</v>
      </c>
      <c r="H47" s="168"/>
      <c r="I47" s="163">
        <f aca="true" t="shared" si="12" ref="I47:I52">ROUND(F47*(G47+H47),2)</f>
        <v>591.02</v>
      </c>
      <c r="J47" s="161">
        <f aca="true" t="shared" si="13" ref="J47:J52">ROUND(F47*(N47),2)</f>
        <v>0</v>
      </c>
      <c r="K47" s="164">
        <f aca="true" t="shared" si="14" ref="K47:K52">ROUND(F47*(O47),2)</f>
        <v>0</v>
      </c>
      <c r="L47" s="164">
        <f aca="true" t="shared" si="15" ref="L47:L52">ROUND(F47*(G47),2)</f>
        <v>591.02</v>
      </c>
      <c r="M47" s="164">
        <f aca="true" t="shared" si="16" ref="M47:M52">ROUND(F47*(H47),2)</f>
        <v>0</v>
      </c>
      <c r="N47" s="164">
        <v>0</v>
      </c>
      <c r="O47" s="164"/>
      <c r="P47" s="169">
        <v>0.08848</v>
      </c>
      <c r="Q47" s="169"/>
      <c r="R47" s="169">
        <v>0.08848</v>
      </c>
      <c r="S47" s="164">
        <f aca="true" t="shared" si="17" ref="S47:S52">ROUND(F47*(P47),3)</f>
        <v>9.508</v>
      </c>
      <c r="T47" s="165"/>
      <c r="U47" s="165"/>
      <c r="V47" s="169"/>
      <c r="Z47">
        <v>0</v>
      </c>
    </row>
    <row r="48" spans="1:26" ht="24.75" customHeight="1">
      <c r="A48" s="166"/>
      <c r="B48" s="161" t="s">
        <v>111</v>
      </c>
      <c r="C48" s="167" t="s">
        <v>127</v>
      </c>
      <c r="D48" s="161" t="s">
        <v>128</v>
      </c>
      <c r="E48" s="161" t="s">
        <v>90</v>
      </c>
      <c r="F48" s="162">
        <v>8.129</v>
      </c>
      <c r="G48" s="168">
        <v>115</v>
      </c>
      <c r="H48" s="168"/>
      <c r="I48" s="163">
        <f t="shared" si="12"/>
        <v>934.84</v>
      </c>
      <c r="J48" s="161">
        <f t="shared" si="13"/>
        <v>0</v>
      </c>
      <c r="K48" s="164">
        <f t="shared" si="14"/>
        <v>0</v>
      </c>
      <c r="L48" s="164">
        <f t="shared" si="15"/>
        <v>934.84</v>
      </c>
      <c r="M48" s="164">
        <f t="shared" si="16"/>
        <v>0</v>
      </c>
      <c r="N48" s="164">
        <v>0</v>
      </c>
      <c r="O48" s="164"/>
      <c r="P48" s="169">
        <v>2.20109</v>
      </c>
      <c r="Q48" s="169"/>
      <c r="R48" s="169">
        <v>2.20109</v>
      </c>
      <c r="S48" s="164">
        <f t="shared" si="17"/>
        <v>17.893</v>
      </c>
      <c r="T48" s="165"/>
      <c r="U48" s="165"/>
      <c r="V48" s="169"/>
      <c r="Z48">
        <v>0</v>
      </c>
    </row>
    <row r="49" spans="1:26" ht="24.75" customHeight="1">
      <c r="A49" s="166"/>
      <c r="B49" s="161" t="s">
        <v>137</v>
      </c>
      <c r="C49" s="167" t="s">
        <v>163</v>
      </c>
      <c r="D49" s="161" t="s">
        <v>164</v>
      </c>
      <c r="E49" s="161" t="s">
        <v>165</v>
      </c>
      <c r="F49" s="162">
        <v>101.405</v>
      </c>
      <c r="G49" s="168">
        <v>25</v>
      </c>
      <c r="H49" s="168"/>
      <c r="I49" s="163">
        <f t="shared" si="12"/>
        <v>2535.13</v>
      </c>
      <c r="J49" s="161">
        <f t="shared" si="13"/>
        <v>0</v>
      </c>
      <c r="K49" s="164">
        <f t="shared" si="14"/>
        <v>0</v>
      </c>
      <c r="L49" s="164">
        <f t="shared" si="15"/>
        <v>2535.13</v>
      </c>
      <c r="M49" s="164">
        <f t="shared" si="16"/>
        <v>0</v>
      </c>
      <c r="N49" s="164">
        <v>0</v>
      </c>
      <c r="O49" s="164"/>
      <c r="P49" s="169"/>
      <c r="Q49" s="169"/>
      <c r="R49" s="169"/>
      <c r="S49" s="164">
        <f t="shared" si="17"/>
        <v>0</v>
      </c>
      <c r="T49" s="165"/>
      <c r="U49" s="165"/>
      <c r="V49" s="169"/>
      <c r="Z49">
        <v>0</v>
      </c>
    </row>
    <row r="50" spans="1:26" ht="24.75" customHeight="1">
      <c r="A50" s="166"/>
      <c r="B50" s="161" t="s">
        <v>137</v>
      </c>
      <c r="C50" s="167" t="s">
        <v>166</v>
      </c>
      <c r="D50" s="161" t="s">
        <v>167</v>
      </c>
      <c r="E50" s="161" t="s">
        <v>165</v>
      </c>
      <c r="F50" s="162">
        <v>202.81</v>
      </c>
      <c r="G50" s="168">
        <v>1</v>
      </c>
      <c r="H50" s="168"/>
      <c r="I50" s="163">
        <f t="shared" si="12"/>
        <v>202.81</v>
      </c>
      <c r="J50" s="161">
        <f t="shared" si="13"/>
        <v>0</v>
      </c>
      <c r="K50" s="164">
        <f t="shared" si="14"/>
        <v>0</v>
      </c>
      <c r="L50" s="164">
        <f t="shared" si="15"/>
        <v>202.81</v>
      </c>
      <c r="M50" s="164">
        <f t="shared" si="16"/>
        <v>0</v>
      </c>
      <c r="N50" s="164">
        <v>0</v>
      </c>
      <c r="O50" s="164"/>
      <c r="P50" s="169"/>
      <c r="Q50" s="169"/>
      <c r="R50" s="169"/>
      <c r="S50" s="164">
        <f t="shared" si="17"/>
        <v>0</v>
      </c>
      <c r="T50" s="165"/>
      <c r="U50" s="165"/>
      <c r="V50" s="169"/>
      <c r="Z50">
        <v>0</v>
      </c>
    </row>
    <row r="51" spans="1:26" ht="24.75" customHeight="1">
      <c r="A51" s="166"/>
      <c r="B51" s="161" t="s">
        <v>137</v>
      </c>
      <c r="C51" s="167" t="s">
        <v>168</v>
      </c>
      <c r="D51" s="161" t="s">
        <v>169</v>
      </c>
      <c r="E51" s="161" t="s">
        <v>165</v>
      </c>
      <c r="F51" s="162">
        <v>101.405</v>
      </c>
      <c r="G51" s="168">
        <v>26</v>
      </c>
      <c r="H51" s="168"/>
      <c r="I51" s="163">
        <f t="shared" si="12"/>
        <v>2636.53</v>
      </c>
      <c r="J51" s="161">
        <f t="shared" si="13"/>
        <v>0</v>
      </c>
      <c r="K51" s="164">
        <f t="shared" si="14"/>
        <v>0</v>
      </c>
      <c r="L51" s="164">
        <f t="shared" si="15"/>
        <v>2636.53</v>
      </c>
      <c r="M51" s="164">
        <f t="shared" si="16"/>
        <v>0</v>
      </c>
      <c r="N51" s="164">
        <v>0</v>
      </c>
      <c r="O51" s="164"/>
      <c r="P51" s="169"/>
      <c r="Q51" s="169"/>
      <c r="R51" s="169"/>
      <c r="S51" s="164">
        <f t="shared" si="17"/>
        <v>0</v>
      </c>
      <c r="T51" s="165"/>
      <c r="U51" s="165"/>
      <c r="V51" s="169"/>
      <c r="Z51">
        <v>0</v>
      </c>
    </row>
    <row r="52" spans="1:26" ht="24.75" customHeight="1">
      <c r="A52" s="166"/>
      <c r="B52" s="161" t="s">
        <v>170</v>
      </c>
      <c r="C52" s="167" t="s">
        <v>171</v>
      </c>
      <c r="D52" s="161" t="s">
        <v>172</v>
      </c>
      <c r="E52" s="161" t="s">
        <v>165</v>
      </c>
      <c r="F52" s="162">
        <v>59.924</v>
      </c>
      <c r="G52" s="168">
        <v>45</v>
      </c>
      <c r="H52" s="168"/>
      <c r="I52" s="163">
        <f t="shared" si="12"/>
        <v>2696.58</v>
      </c>
      <c r="J52" s="161">
        <f t="shared" si="13"/>
        <v>0</v>
      </c>
      <c r="K52" s="164">
        <f t="shared" si="14"/>
        <v>0</v>
      </c>
      <c r="L52" s="164">
        <f t="shared" si="15"/>
        <v>2696.58</v>
      </c>
      <c r="M52" s="164">
        <f t="shared" si="16"/>
        <v>0</v>
      </c>
      <c r="N52" s="164">
        <v>0</v>
      </c>
      <c r="O52" s="164"/>
      <c r="P52" s="169"/>
      <c r="Q52" s="169"/>
      <c r="R52" s="169"/>
      <c r="S52" s="164">
        <f t="shared" si="17"/>
        <v>0</v>
      </c>
      <c r="T52" s="165"/>
      <c r="U52" s="165"/>
      <c r="V52" s="169"/>
      <c r="Z52">
        <v>0</v>
      </c>
    </row>
    <row r="53" spans="1:26" ht="15">
      <c r="A53" s="145"/>
      <c r="B53" s="145"/>
      <c r="C53" s="160">
        <v>9</v>
      </c>
      <c r="D53" s="160" t="s">
        <v>70</v>
      </c>
      <c r="E53" s="145"/>
      <c r="F53" s="159"/>
      <c r="G53" s="148">
        <f>ROUND((SUM(L46:L52))/1,2)</f>
        <v>9596.91</v>
      </c>
      <c r="H53" s="148">
        <f>ROUND((SUM(M46:M52))/1,2)</f>
        <v>0</v>
      </c>
      <c r="I53" s="148">
        <f>ROUND((SUM(I46:I52))/1,2)</f>
        <v>9596.91</v>
      </c>
      <c r="J53" s="145"/>
      <c r="K53" s="145"/>
      <c r="L53" s="145">
        <f>ROUND((SUM(L46:L52))/1,2)</f>
        <v>9596.91</v>
      </c>
      <c r="M53" s="145">
        <f>ROUND((SUM(M46:M52))/1,2)</f>
        <v>0</v>
      </c>
      <c r="N53" s="145"/>
      <c r="O53" s="145"/>
      <c r="P53" s="170"/>
      <c r="Q53" s="145"/>
      <c r="R53" s="145"/>
      <c r="S53" s="170">
        <f>ROUND((SUM(S46:S52))/1,2)</f>
        <v>27.4</v>
      </c>
      <c r="T53" s="142"/>
      <c r="U53" s="142"/>
      <c r="V53" s="2">
        <f>ROUND((SUM(V46:V52))/1,2)</f>
        <v>0</v>
      </c>
      <c r="W53" s="142"/>
      <c r="X53" s="142"/>
      <c r="Y53" s="142"/>
      <c r="Z53" s="142"/>
    </row>
    <row r="54" spans="1:22" ht="15">
      <c r="A54" s="1"/>
      <c r="B54" s="1"/>
      <c r="C54" s="1"/>
      <c r="D54" s="1"/>
      <c r="E54" s="1"/>
      <c r="F54" s="155"/>
      <c r="G54" s="138"/>
      <c r="H54" s="138"/>
      <c r="I54" s="138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ht="15">
      <c r="A55" s="145"/>
      <c r="B55" s="145"/>
      <c r="C55" s="160">
        <v>99</v>
      </c>
      <c r="D55" s="160" t="s">
        <v>71</v>
      </c>
      <c r="E55" s="145"/>
      <c r="F55" s="159"/>
      <c r="G55" s="146"/>
      <c r="H55" s="146"/>
      <c r="I55" s="146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2"/>
      <c r="U55" s="142"/>
      <c r="V55" s="145"/>
      <c r="W55" s="142"/>
      <c r="X55" s="142"/>
      <c r="Y55" s="142"/>
      <c r="Z55" s="142"/>
    </row>
    <row r="56" spans="1:26" ht="24.75" customHeight="1">
      <c r="A56" s="166"/>
      <c r="B56" s="161" t="s">
        <v>111</v>
      </c>
      <c r="C56" s="167" t="s">
        <v>129</v>
      </c>
      <c r="D56" s="161" t="s">
        <v>130</v>
      </c>
      <c r="E56" s="161" t="s">
        <v>131</v>
      </c>
      <c r="F56" s="162">
        <v>417.029</v>
      </c>
      <c r="G56" s="168">
        <v>9</v>
      </c>
      <c r="H56" s="168"/>
      <c r="I56" s="163">
        <f>ROUND(F56*(G56+H56),2)</f>
        <v>3753.26</v>
      </c>
      <c r="J56" s="161">
        <f>ROUND(F56*(N56),2)</f>
        <v>0</v>
      </c>
      <c r="K56" s="164">
        <f>ROUND(F56*(O56),2)</f>
        <v>0</v>
      </c>
      <c r="L56" s="164">
        <f>ROUND(F56*(G56),2)</f>
        <v>3753.26</v>
      </c>
      <c r="M56" s="164">
        <f>ROUND(F56*(H56),2)</f>
        <v>0</v>
      </c>
      <c r="N56" s="164">
        <v>0</v>
      </c>
      <c r="O56" s="164"/>
      <c r="P56" s="169"/>
      <c r="Q56" s="169"/>
      <c r="R56" s="169"/>
      <c r="S56" s="164">
        <f>ROUND(F56*(P56),3)</f>
        <v>0</v>
      </c>
      <c r="T56" s="165"/>
      <c r="U56" s="165"/>
      <c r="V56" s="169"/>
      <c r="Z56">
        <v>0</v>
      </c>
    </row>
    <row r="57" spans="1:26" ht="24.75" customHeight="1">
      <c r="A57" s="166"/>
      <c r="B57" s="161" t="s">
        <v>111</v>
      </c>
      <c r="C57" s="167" t="s">
        <v>134</v>
      </c>
      <c r="D57" s="161" t="s">
        <v>135</v>
      </c>
      <c r="E57" s="161" t="s">
        <v>131</v>
      </c>
      <c r="F57" s="162">
        <v>1669.06</v>
      </c>
      <c r="G57" s="168">
        <v>1.1</v>
      </c>
      <c r="H57" s="168"/>
      <c r="I57" s="163">
        <f>ROUND(F57*(G57+H57),2)</f>
        <v>1835.97</v>
      </c>
      <c r="J57" s="161">
        <f>ROUND(F57*(N57),2)</f>
        <v>0</v>
      </c>
      <c r="K57" s="164">
        <f>ROUND(F57*(O57),2)</f>
        <v>0</v>
      </c>
      <c r="L57" s="164">
        <f>ROUND(F57*(G57),2)</f>
        <v>1835.97</v>
      </c>
      <c r="M57" s="164">
        <f>ROUND(F57*(H57),2)</f>
        <v>0</v>
      </c>
      <c r="N57" s="164">
        <v>0</v>
      </c>
      <c r="O57" s="164"/>
      <c r="P57" s="169"/>
      <c r="Q57" s="169"/>
      <c r="R57" s="169"/>
      <c r="S57" s="164">
        <f>ROUND(F57*(P57),3)</f>
        <v>0</v>
      </c>
      <c r="T57" s="165"/>
      <c r="U57" s="165"/>
      <c r="V57" s="169"/>
      <c r="Z57">
        <v>0</v>
      </c>
    </row>
    <row r="58" spans="1:26" ht="24.75" customHeight="1">
      <c r="A58" s="166"/>
      <c r="B58" s="161" t="s">
        <v>111</v>
      </c>
      <c r="C58" s="167" t="s">
        <v>132</v>
      </c>
      <c r="D58" s="161" t="s">
        <v>133</v>
      </c>
      <c r="E58" s="161" t="s">
        <v>131</v>
      </c>
      <c r="F58" s="162">
        <v>417.029</v>
      </c>
      <c r="G58" s="168">
        <v>1</v>
      </c>
      <c r="H58" s="168"/>
      <c r="I58" s="163">
        <f>ROUND(F58*(G58+H58),2)</f>
        <v>417.03</v>
      </c>
      <c r="J58" s="161">
        <f>ROUND(F58*(N58),2)</f>
        <v>0</v>
      </c>
      <c r="K58" s="164">
        <f>ROUND(F58*(O58),2)</f>
        <v>0</v>
      </c>
      <c r="L58" s="164">
        <f>ROUND(F58*(G58),2)</f>
        <v>417.03</v>
      </c>
      <c r="M58" s="164">
        <f>ROUND(F58*(H58),2)</f>
        <v>0</v>
      </c>
      <c r="N58" s="164">
        <v>0</v>
      </c>
      <c r="O58" s="164"/>
      <c r="P58" s="169"/>
      <c r="Q58" s="169"/>
      <c r="R58" s="169"/>
      <c r="S58" s="164">
        <f>ROUND(F58*(P58),3)</f>
        <v>0</v>
      </c>
      <c r="T58" s="165"/>
      <c r="U58" s="165"/>
      <c r="V58" s="169"/>
      <c r="Z58">
        <v>0</v>
      </c>
    </row>
    <row r="59" spans="1:22" ht="15">
      <c r="A59" s="145"/>
      <c r="B59" s="145"/>
      <c r="C59" s="160">
        <v>99</v>
      </c>
      <c r="D59" s="160" t="s">
        <v>71</v>
      </c>
      <c r="E59" s="145"/>
      <c r="F59" s="159"/>
      <c r="G59" s="148">
        <f>ROUND((SUM(L55:L58))/1,2)</f>
        <v>6006.26</v>
      </c>
      <c r="H59" s="148">
        <f>ROUND((SUM(M55:M58))/1,2)</f>
        <v>0</v>
      </c>
      <c r="I59" s="148">
        <f>ROUND((SUM(I55:I58))/1,2)</f>
        <v>6006.26</v>
      </c>
      <c r="J59" s="145"/>
      <c r="K59" s="145"/>
      <c r="L59" s="145">
        <f>ROUND((SUM(L55:L58))/1,2)</f>
        <v>6006.26</v>
      </c>
      <c r="M59" s="145">
        <f>ROUND((SUM(M55:M58))/1,2)</f>
        <v>0</v>
      </c>
      <c r="N59" s="145"/>
      <c r="O59" s="145"/>
      <c r="P59" s="170"/>
      <c r="Q59" s="1"/>
      <c r="R59" s="1"/>
      <c r="S59" s="170">
        <f>ROUND((SUM(S55:S58))/1,2)</f>
        <v>0</v>
      </c>
      <c r="T59" s="180"/>
      <c r="U59" s="180"/>
      <c r="V59" s="2">
        <f>ROUND((SUM(V55:V58))/1,2)</f>
        <v>0</v>
      </c>
    </row>
    <row r="60" spans="1:22" ht="15">
      <c r="A60" s="1"/>
      <c r="B60" s="1"/>
      <c r="C60" s="1"/>
      <c r="D60" s="1"/>
      <c r="E60" s="1"/>
      <c r="F60" s="155"/>
      <c r="G60" s="138"/>
      <c r="H60" s="138"/>
      <c r="I60" s="138"/>
      <c r="J60" s="1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2" ht="15">
      <c r="A61" s="145"/>
      <c r="B61" s="145"/>
      <c r="C61" s="145"/>
      <c r="D61" s="2" t="s">
        <v>66</v>
      </c>
      <c r="E61" s="145"/>
      <c r="F61" s="159"/>
      <c r="G61" s="148">
        <f>ROUND((SUM(L9:L60))/2,2)</f>
        <v>34660.06</v>
      </c>
      <c r="H61" s="148">
        <f>ROUND((SUM(M9:M60))/2,2)</f>
        <v>9509.97</v>
      </c>
      <c r="I61" s="148">
        <f>ROUND((SUM(I9:I60))/2,2)</f>
        <v>44170.03</v>
      </c>
      <c r="J61" s="145"/>
      <c r="K61" s="145"/>
      <c r="L61" s="145">
        <f>ROUND((SUM(L9:L60))/2,2)</f>
        <v>34660.06</v>
      </c>
      <c r="M61" s="145">
        <f>ROUND((SUM(M9:M60))/2,2)</f>
        <v>9509.97</v>
      </c>
      <c r="N61" s="145"/>
      <c r="O61" s="145"/>
      <c r="P61" s="170"/>
      <c r="Q61" s="1"/>
      <c r="R61" s="1"/>
      <c r="S61" s="170">
        <f>ROUND((SUM(S9:S60))/2,2)</f>
        <v>398.53</v>
      </c>
      <c r="V61" s="2">
        <f>ROUND((SUM(V9:V60))/2,2)</f>
        <v>0</v>
      </c>
    </row>
    <row r="62" spans="1:26" ht="15">
      <c r="A62" s="182"/>
      <c r="B62" s="182"/>
      <c r="C62" s="182"/>
      <c r="D62" s="182" t="s">
        <v>72</v>
      </c>
      <c r="E62" s="182"/>
      <c r="F62" s="183"/>
      <c r="G62" s="184">
        <f>ROUND((SUM(L9:L61))/3,2)</f>
        <v>34660.06</v>
      </c>
      <c r="H62" s="184">
        <f>ROUND((SUM(M9:M61))/3,2)</f>
        <v>9509.97</v>
      </c>
      <c r="I62" s="184">
        <f>ROUND((SUM(I9:I61))/3,2)</f>
        <v>44170.03</v>
      </c>
      <c r="J62" s="182"/>
      <c r="K62" s="184">
        <f>ROUND((SUM(K9:K61))/3,2)</f>
        <v>0</v>
      </c>
      <c r="L62" s="182">
        <f>ROUND((SUM(L9:L61))/3,2)</f>
        <v>34660.06</v>
      </c>
      <c r="M62" s="182">
        <f>ROUND((SUM(M9:M61))/3,2)</f>
        <v>9509.97</v>
      </c>
      <c r="N62" s="182"/>
      <c r="O62" s="182"/>
      <c r="P62" s="183"/>
      <c r="Q62" s="182"/>
      <c r="R62" s="184"/>
      <c r="S62" s="183">
        <f>ROUND((SUM(S9:S61))/3,2)</f>
        <v>398.53</v>
      </c>
      <c r="T62" s="185"/>
      <c r="U62" s="185"/>
      <c r="V62" s="182">
        <f>ROUND((SUM(V9:V61))/3,2)</f>
        <v>0</v>
      </c>
      <c r="X62" s="181"/>
      <c r="Y62">
        <f>(SUM(Y9:Y61))</f>
        <v>0</v>
      </c>
      <c r="Z62">
        <f>(SUM(Z9:Z61))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Radatice - Rekonštrukcia a návrh spevnených plôch zelene, det. ihriska a prvkov drobnej architektúry  / SO 01.02 - Spevnené plochy rekonštruované</oddHeader>
    <oddFooter xml:space="preserve">&amp;L&amp;7Spracované systémom Systematic® Kalkulus,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J5" sqref="J5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15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1" t="s">
        <v>16</v>
      </c>
      <c r="C2" s="212"/>
      <c r="D2" s="212"/>
      <c r="E2" s="212"/>
      <c r="F2" s="212"/>
      <c r="G2" s="212"/>
      <c r="H2" s="212"/>
      <c r="I2" s="212"/>
      <c r="J2" s="213"/>
    </row>
    <row r="3" spans="1:10" ht="18" customHeight="1">
      <c r="A3" s="12"/>
      <c r="B3" s="33" t="s">
        <v>173</v>
      </c>
      <c r="C3" s="34"/>
      <c r="D3" s="35"/>
      <c r="E3" s="35"/>
      <c r="F3" s="35"/>
      <c r="G3" s="16"/>
      <c r="H3" s="16"/>
      <c r="I3" s="36" t="s">
        <v>17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19</v>
      </c>
      <c r="J4" s="29"/>
    </row>
    <row r="5" spans="1:10" ht="18" customHeight="1" thickBot="1">
      <c r="A5" s="12"/>
      <c r="B5" s="37" t="s">
        <v>20</v>
      </c>
      <c r="C5" s="19"/>
      <c r="D5" s="16"/>
      <c r="E5" s="16"/>
      <c r="F5" s="38" t="s">
        <v>21</v>
      </c>
      <c r="G5" s="16"/>
      <c r="H5" s="16"/>
      <c r="I5" s="36" t="s">
        <v>22</v>
      </c>
      <c r="J5" s="221">
        <v>44673</v>
      </c>
    </row>
    <row r="6" spans="1:10" ht="19.5" customHeight="1" thickTop="1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10" ht="18" customHeight="1">
      <c r="A7" s="12"/>
      <c r="B7" s="47" t="s">
        <v>26</v>
      </c>
      <c r="C7" s="40"/>
      <c r="D7" s="17"/>
      <c r="E7" s="17"/>
      <c r="F7" s="17"/>
      <c r="G7" s="48" t="s">
        <v>27</v>
      </c>
      <c r="H7" s="17"/>
      <c r="I7" s="27"/>
      <c r="J7" s="41"/>
    </row>
    <row r="8" spans="1:10" ht="19.5" customHeight="1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10" ht="18" customHeight="1">
      <c r="A9" s="12"/>
      <c r="B9" s="37" t="s">
        <v>26</v>
      </c>
      <c r="C9" s="19"/>
      <c r="D9" s="16"/>
      <c r="E9" s="16"/>
      <c r="F9" s="16"/>
      <c r="G9" s="38" t="s">
        <v>27</v>
      </c>
      <c r="H9" s="16"/>
      <c r="I9" s="26"/>
      <c r="J9" s="29"/>
    </row>
    <row r="10" spans="1:10" ht="19.5" customHeight="1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10" ht="18" customHeight="1" thickBot="1">
      <c r="A11" s="12"/>
      <c r="B11" s="37" t="s">
        <v>26</v>
      </c>
      <c r="C11" s="19"/>
      <c r="D11" s="16"/>
      <c r="E11" s="16"/>
      <c r="F11" s="16"/>
      <c r="G11" s="38" t="s">
        <v>27</v>
      </c>
      <c r="H11" s="16"/>
      <c r="I11" s="26"/>
      <c r="J11" s="29"/>
    </row>
    <row r="12" spans="1:10" ht="18" customHeight="1" thickTop="1">
      <c r="A12" s="12"/>
      <c r="B12" s="42"/>
      <c r="C12" s="43"/>
      <c r="D12" s="44"/>
      <c r="E12" s="44"/>
      <c r="F12" s="44"/>
      <c r="G12" s="44"/>
      <c r="H12" s="44"/>
      <c r="I12" s="45"/>
      <c r="J12" s="46"/>
    </row>
    <row r="13" spans="1:10" ht="18" customHeight="1" thickBot="1">
      <c r="A13" s="12"/>
      <c r="B13" s="39"/>
      <c r="C13" s="40"/>
      <c r="D13" s="17"/>
      <c r="E13" s="17"/>
      <c r="F13" s="17"/>
      <c r="G13" s="17"/>
      <c r="H13" s="17"/>
      <c r="I13" s="27"/>
      <c r="J13" s="41"/>
    </row>
    <row r="14" spans="1:10" ht="18" customHeight="1" thickTop="1">
      <c r="A14" s="12"/>
      <c r="B14" s="50" t="s">
        <v>28</v>
      </c>
      <c r="C14" s="78" t="s">
        <v>6</v>
      </c>
      <c r="D14" s="79" t="s">
        <v>56</v>
      </c>
      <c r="E14" s="80" t="s">
        <v>57</v>
      </c>
      <c r="F14" s="78" t="s">
        <v>58</v>
      </c>
      <c r="G14" s="50" t="s">
        <v>35</v>
      </c>
      <c r="H14" s="43"/>
      <c r="I14" s="45"/>
      <c r="J14" s="46"/>
    </row>
    <row r="15" spans="1:10" ht="18" customHeight="1">
      <c r="A15" s="12"/>
      <c r="B15" s="85">
        <v>1</v>
      </c>
      <c r="C15" s="86" t="s">
        <v>29</v>
      </c>
      <c r="D15" s="87">
        <f>'Rekap 18801'!B16</f>
        <v>1462.53</v>
      </c>
      <c r="E15" s="88">
        <f>'Rekap 18801'!C16</f>
        <v>462.73</v>
      </c>
      <c r="F15" s="86">
        <f>'Rekap 18801'!D16</f>
        <v>1925.26</v>
      </c>
      <c r="G15" s="51">
        <v>7</v>
      </c>
      <c r="H15" s="53" t="s">
        <v>36</v>
      </c>
      <c r="I15" s="27"/>
      <c r="J15" s="55">
        <v>0</v>
      </c>
    </row>
    <row r="16" spans="1:10" ht="18" customHeight="1">
      <c r="A16" s="12"/>
      <c r="B16" s="83">
        <v>2</v>
      </c>
      <c r="C16" s="84" t="s">
        <v>30</v>
      </c>
      <c r="D16" s="89">
        <f>'Rekap 18801'!B25</f>
        <v>3350.03</v>
      </c>
      <c r="E16" s="90">
        <f>'Rekap 18801'!C25</f>
        <v>1677.37</v>
      </c>
      <c r="F16" s="99">
        <f>'Rekap 18801'!D25</f>
        <v>5027.4</v>
      </c>
      <c r="G16" s="102"/>
      <c r="H16" s="114"/>
      <c r="I16" s="116"/>
      <c r="J16" s="109"/>
    </row>
    <row r="17" spans="1:10" ht="18" customHeight="1">
      <c r="A17" s="12"/>
      <c r="B17" s="57">
        <v>3</v>
      </c>
      <c r="C17" s="60" t="s">
        <v>31</v>
      </c>
      <c r="D17" s="81"/>
      <c r="E17" s="82"/>
      <c r="F17" s="74"/>
      <c r="G17" s="51">
        <v>8</v>
      </c>
      <c r="H17" s="61" t="s">
        <v>37</v>
      </c>
      <c r="I17" s="116"/>
      <c r="J17" s="109">
        <f>'SO 18801'!Z102</f>
        <v>0</v>
      </c>
    </row>
    <row r="18" spans="1:10" ht="18" customHeight="1">
      <c r="A18" s="12"/>
      <c r="B18" s="51">
        <v>4</v>
      </c>
      <c r="C18" s="61" t="s">
        <v>32</v>
      </c>
      <c r="D18" s="65"/>
      <c r="E18" s="64"/>
      <c r="F18" s="67"/>
      <c r="G18" s="51">
        <v>9</v>
      </c>
      <c r="H18" s="61" t="s">
        <v>38</v>
      </c>
      <c r="I18" s="116"/>
      <c r="J18" s="109">
        <v>0</v>
      </c>
    </row>
    <row r="19" spans="1:10" ht="18" customHeight="1">
      <c r="A19" s="12"/>
      <c r="B19" s="51">
        <v>5</v>
      </c>
      <c r="C19" s="61" t="s">
        <v>33</v>
      </c>
      <c r="D19" s="65"/>
      <c r="E19" s="64"/>
      <c r="F19" s="67"/>
      <c r="G19" s="102"/>
      <c r="H19" s="114"/>
      <c r="I19" s="116"/>
      <c r="J19" s="115"/>
    </row>
    <row r="20" spans="1:10" ht="18" customHeight="1" thickBot="1">
      <c r="A20" s="12"/>
      <c r="B20" s="51">
        <v>6</v>
      </c>
      <c r="C20" s="62" t="s">
        <v>34</v>
      </c>
      <c r="D20" s="66"/>
      <c r="E20" s="94"/>
      <c r="F20" s="100">
        <f>SUM(F15:F19)</f>
        <v>6952.66</v>
      </c>
      <c r="G20" s="51">
        <v>10</v>
      </c>
      <c r="H20" s="61" t="s">
        <v>34</v>
      </c>
      <c r="I20" s="118"/>
      <c r="J20" s="93">
        <f>SUM(J15:J19)</f>
        <v>0</v>
      </c>
    </row>
    <row r="21" spans="1:10" ht="18" customHeight="1" thickTop="1">
      <c r="A21" s="12"/>
      <c r="B21" s="56" t="s">
        <v>45</v>
      </c>
      <c r="C21" s="59" t="s">
        <v>46</v>
      </c>
      <c r="D21" s="63"/>
      <c r="E21" s="18"/>
      <c r="F21" s="92"/>
      <c r="G21" s="56" t="s">
        <v>52</v>
      </c>
      <c r="H21" s="52" t="s">
        <v>46</v>
      </c>
      <c r="I21" s="27"/>
      <c r="J21" s="119"/>
    </row>
    <row r="22" spans="1:26" ht="18" customHeight="1">
      <c r="A22" s="12"/>
      <c r="B22" s="57">
        <v>11</v>
      </c>
      <c r="C22" s="53" t="s">
        <v>47</v>
      </c>
      <c r="D22" s="73"/>
      <c r="E22" s="76" t="s">
        <v>50</v>
      </c>
      <c r="F22" s="74">
        <f>((F15*U22*0)+(F16*V22*0)+(F17*W22*0))/100</f>
        <v>0</v>
      </c>
      <c r="G22" s="57">
        <v>16</v>
      </c>
      <c r="H22" s="60" t="s">
        <v>53</v>
      </c>
      <c r="I22" s="117" t="s">
        <v>50</v>
      </c>
      <c r="J22" s="108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1">
        <v>12</v>
      </c>
      <c r="C23" s="54" t="s">
        <v>48</v>
      </c>
      <c r="D23" s="58"/>
      <c r="E23" s="76" t="s">
        <v>51</v>
      </c>
      <c r="F23" s="67">
        <f>((F15*U23*0)+(F16*V23*0)+(F17*W23*0))/100</f>
        <v>0</v>
      </c>
      <c r="G23" s="51">
        <v>17</v>
      </c>
      <c r="H23" s="61" t="s">
        <v>54</v>
      </c>
      <c r="I23" s="117" t="s">
        <v>50</v>
      </c>
      <c r="J23" s="109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1">
        <v>13</v>
      </c>
      <c r="C24" s="54" t="s">
        <v>49</v>
      </c>
      <c r="D24" s="58"/>
      <c r="E24" s="76" t="s">
        <v>50</v>
      </c>
      <c r="F24" s="67">
        <f>((F15*U24*0)+(F16*V24*0)+(F17*W24*0))/100</f>
        <v>0</v>
      </c>
      <c r="G24" s="51">
        <v>18</v>
      </c>
      <c r="H24" s="61" t="s">
        <v>55</v>
      </c>
      <c r="I24" s="117" t="s">
        <v>51</v>
      </c>
      <c r="J24" s="109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1">
        <v>14</v>
      </c>
      <c r="C25" s="19"/>
      <c r="D25" s="58"/>
      <c r="E25" s="77"/>
      <c r="F25" s="75"/>
      <c r="G25" s="51">
        <v>19</v>
      </c>
      <c r="H25" s="114"/>
      <c r="I25" s="116"/>
      <c r="J25" s="115"/>
    </row>
    <row r="26" spans="1:10" ht="18" customHeight="1" thickBot="1">
      <c r="A26" s="12"/>
      <c r="B26" s="51">
        <v>15</v>
      </c>
      <c r="C26" s="54"/>
      <c r="D26" s="58"/>
      <c r="E26" s="58"/>
      <c r="F26" s="101"/>
      <c r="G26" s="51">
        <v>20</v>
      </c>
      <c r="H26" s="61" t="s">
        <v>34</v>
      </c>
      <c r="I26" s="118"/>
      <c r="J26" s="93">
        <f>SUM(J22:J25)+SUM(F22:F25)</f>
        <v>0</v>
      </c>
    </row>
    <row r="27" spans="1:10" ht="18" customHeight="1" thickTop="1">
      <c r="A27" s="12"/>
      <c r="B27" s="95"/>
      <c r="C27" s="130" t="s">
        <v>61</v>
      </c>
      <c r="D27" s="123"/>
      <c r="E27" s="96"/>
      <c r="F27" s="28"/>
      <c r="G27" s="103" t="s">
        <v>39</v>
      </c>
      <c r="H27" s="98" t="s">
        <v>40</v>
      </c>
      <c r="I27" s="27"/>
      <c r="J27" s="30"/>
    </row>
    <row r="28" spans="1:10" ht="18" customHeight="1">
      <c r="A28" s="12"/>
      <c r="B28" s="25"/>
      <c r="C28" s="121"/>
      <c r="D28" s="124"/>
      <c r="E28" s="21"/>
      <c r="F28" s="12"/>
      <c r="G28" s="83">
        <v>21</v>
      </c>
      <c r="H28" s="84" t="s">
        <v>41</v>
      </c>
      <c r="I28" s="111"/>
      <c r="J28" s="91">
        <f>F20+J20+F26+J26</f>
        <v>6952.66</v>
      </c>
    </row>
    <row r="29" spans="1:10" ht="18" customHeight="1">
      <c r="A29" s="12"/>
      <c r="B29" s="68"/>
      <c r="C29" s="122"/>
      <c r="D29" s="125"/>
      <c r="E29" s="21"/>
      <c r="F29" s="12"/>
      <c r="G29" s="57">
        <v>22</v>
      </c>
      <c r="H29" s="60" t="s">
        <v>42</v>
      </c>
      <c r="I29" s="112">
        <f>J28-SUM('SO 18801'!K9:'SO 18801'!K101)</f>
        <v>6952.66</v>
      </c>
      <c r="J29" s="108">
        <f>ROUND(((ROUND(I29,2)*20)*1/100),2)</f>
        <v>1390.53</v>
      </c>
    </row>
    <row r="30" spans="1:10" ht="18" customHeight="1">
      <c r="A30" s="12"/>
      <c r="B30" s="22"/>
      <c r="C30" s="114"/>
      <c r="D30" s="116"/>
      <c r="E30" s="21"/>
      <c r="F30" s="12"/>
      <c r="G30" s="51">
        <v>23</v>
      </c>
      <c r="H30" s="61" t="s">
        <v>42</v>
      </c>
      <c r="I30" s="76">
        <f>SUM('SO 18801'!K9:'SO 18801'!K101)</f>
        <v>0</v>
      </c>
      <c r="J30" s="109">
        <f>ROUND(((ROUND(I30,2)*20)/100),2)</f>
        <v>0</v>
      </c>
    </row>
    <row r="31" spans="1:10" ht="18" customHeight="1">
      <c r="A31" s="12"/>
      <c r="B31" s="23"/>
      <c r="C31" s="126"/>
      <c r="D31" s="127"/>
      <c r="E31" s="21"/>
      <c r="F31" s="12"/>
      <c r="G31" s="83">
        <v>24</v>
      </c>
      <c r="H31" s="84" t="s">
        <v>43</v>
      </c>
      <c r="I31" s="106"/>
      <c r="J31" s="120">
        <f>SUM(J28:J30)</f>
        <v>8343.19</v>
      </c>
    </row>
    <row r="32" spans="1:10" ht="18" customHeight="1" thickBot="1">
      <c r="A32" s="12"/>
      <c r="B32" s="39"/>
      <c r="C32" s="107"/>
      <c r="D32" s="113"/>
      <c r="E32" s="69"/>
      <c r="F32" s="70"/>
      <c r="G32" s="57" t="s">
        <v>44</v>
      </c>
      <c r="H32" s="107"/>
      <c r="I32" s="113"/>
      <c r="J32" s="110"/>
    </row>
    <row r="33" spans="1:10" ht="18" customHeight="1" thickTop="1">
      <c r="A33" s="12"/>
      <c r="B33" s="95"/>
      <c r="C33" s="96"/>
      <c r="D33" s="128" t="s">
        <v>59</v>
      </c>
      <c r="E33" s="72"/>
      <c r="F33" s="97"/>
      <c r="G33" s="104">
        <v>26</v>
      </c>
      <c r="H33" s="129" t="s">
        <v>60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68"/>
      <c r="C40" s="69"/>
      <c r="D40" s="13"/>
      <c r="E40" s="13"/>
      <c r="F40" s="13"/>
      <c r="G40" s="13"/>
      <c r="H40" s="13"/>
      <c r="I40" s="70"/>
      <c r="J40" s="71"/>
    </row>
    <row r="41" spans="1:10" ht="15.75" thickTop="1">
      <c r="A41" s="12"/>
      <c r="B41" s="72"/>
      <c r="C41" s="72"/>
      <c r="D41" s="72"/>
      <c r="E41" s="72"/>
      <c r="F41" s="72"/>
      <c r="G41" s="72"/>
      <c r="H41" s="72"/>
      <c r="I41" s="72"/>
      <c r="J41" s="72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GEOS</cp:lastModifiedBy>
  <cp:lastPrinted>2022-04-11T18:14:02Z</cp:lastPrinted>
  <dcterms:created xsi:type="dcterms:W3CDTF">2022-03-29T10:34:52Z</dcterms:created>
  <dcterms:modified xsi:type="dcterms:W3CDTF">2022-04-25T07:30:08Z</dcterms:modified>
  <cp:category/>
  <cp:version/>
  <cp:contentType/>
  <cp:contentStatus/>
</cp:coreProperties>
</file>